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drawings/drawing6.xml" ContentType="application/vnd.openxmlformats-officedocument.drawing+xml"/>
  <Override PartName="/xl/comments15.xml" ContentType="application/vnd.openxmlformats-officedocument.spreadsheetml.comments+xml"/>
  <Override PartName="/xl/drawings/drawing7.xml" ContentType="application/vnd.openxmlformats-officedocument.drawing+xml"/>
  <Override PartName="/xl/comments16.xml" ContentType="application/vnd.openxmlformats-officedocument.spreadsheetml.comments+xml"/>
  <Override PartName="/xl/drawings/drawing8.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xl/activeX/activeX1.xml" ContentType="application/vnd.ms-office.activeX+xml"/>
  <Override PartName="/xl/activeX/activeX2.xml" ContentType="application/vnd.ms-office.activeX+xml"/>
  <Override PartName="/xl/activeX/activeX3.xml" ContentType="application/vnd.ms-office.activeX+xml"/>
  <Override PartName="/xl/activeX/activeX1.bin" ContentType="application/vnd.ms-office.activeX"/>
  <Override PartName="/xl/activeX/activeX2.bin" ContentType="application/vnd.ms-office.activeX"/>
  <Override PartName="/xl/activeX/activeX3.bin" ContentType="application/vnd.ms-office.activeX"/>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2"/>
  <workbookPr codeName="DieseArbeitsmappe"/>
  <mc:AlternateContent xmlns:mc="http://schemas.openxmlformats.org/markup-compatibility/2006">
    <mc:Choice Requires="x15">
      <x15ac:absPath xmlns:x15ac="http://schemas.microsoft.com/office/spreadsheetml/2010/11/ac" url="W:\Interessenvertretung\Referat BWL\Betriebsvergleich\Betriebsvergleich-2025\"/>
    </mc:Choice>
  </mc:AlternateContent>
  <xr:revisionPtr revIDLastSave="0" documentId="8_{2174EE65-CC26-461B-BE50-3C6EE418D829}" xr6:coauthVersionLast="47" xr6:coauthVersionMax="47" xr10:uidLastSave="{00000000-0000-0000-0000-000000000000}"/>
  <bookViews>
    <workbookView xWindow="38280" yWindow="-120" windowWidth="38640" windowHeight="21120" tabRatio="891" firstSheet="15" activeTab="15" xr2:uid="{00000000-000D-0000-FFFF-FFFF00000000}"/>
  </bookViews>
  <sheets>
    <sheet name="Doku" sheetId="34" state="hidden" r:id="rId1"/>
    <sheet name="Teil I - S.1 " sheetId="1" r:id="rId2"/>
    <sheet name="Teil I - S.2" sheetId="15" r:id="rId3"/>
    <sheet name="Teil I - S.3" sheetId="16" r:id="rId4"/>
    <sheet name="Teil I - S.4" sheetId="17" r:id="rId5"/>
    <sheet name="Teil I - S.5" sheetId="8" r:id="rId6"/>
    <sheet name="Teil I - S.6" sheetId="7" r:id="rId7"/>
    <sheet name="Teil I - S.7" sheetId="9" r:id="rId8"/>
    <sheet name="Teil I - S.8" sheetId="10" r:id="rId9"/>
    <sheet name="Teil I - S.9" sheetId="6" r:id="rId10"/>
    <sheet name="Teil II" sheetId="2" r:id="rId11"/>
    <sheet name="Teil Klimadaten" sheetId="36" r:id="rId12"/>
    <sheet name="Teil AGW" sheetId="21" r:id="rId13"/>
    <sheet name="Teil WEG" sheetId="31" r:id="rId14"/>
    <sheet name="Kennzahlen" sheetId="3" r:id="rId15"/>
    <sheet name="Management Summary" sheetId="20" r:id="rId16"/>
    <sheet name="Familienheim" sheetId="29" state="hidden" r:id="rId17"/>
    <sheet name="WEG-Kennzahlen" sheetId="33" r:id="rId18"/>
    <sheet name="Kontrolle" sheetId="4" r:id="rId19"/>
    <sheet name="Bilanz-Kontrolle" sheetId="22" r:id="rId20"/>
    <sheet name="GuV-Kontrolle" sheetId="23" r:id="rId21"/>
    <sheet name="EBITDA" sheetId="24" r:id="rId22"/>
    <sheet name="Cashflow" sheetId="25" r:id="rId23"/>
    <sheet name="Erg.HBW" sheetId="26" r:id="rId24"/>
    <sheet name="VERW__" sheetId="27" r:id="rId25"/>
    <sheet name="Handbuch" sheetId="28" r:id="rId26"/>
    <sheet name="Schnittstelle ALEA Dynamisch" sheetId="30" r:id="rId27"/>
    <sheet name="Schnittstelle ALEA" sheetId="35" r:id="rId28"/>
  </sheets>
  <externalReferences>
    <externalReference r:id="rId29"/>
    <externalReference r:id="rId30"/>
  </externalReferences>
  <definedNames>
    <definedName name="__INV01">'Teil I - S.4'!$H$21</definedName>
    <definedName name="_AA01" localSheetId="23">'Teil I - S.8'!$D$33</definedName>
    <definedName name="_AA01" localSheetId="24">'Teil I - S.8'!$D$33</definedName>
    <definedName name="_AA01">'Teil I - S.8'!$D$33</definedName>
    <definedName name="_AA02" localSheetId="23">'Teil I - S.8'!$D$36</definedName>
    <definedName name="_AA02" localSheetId="24">'Teil I - S.8'!$D$36</definedName>
    <definedName name="_AA02">'Teil I - S.8'!$D$36</definedName>
    <definedName name="_AA03" localSheetId="23">'Teil I - S.9'!$D$20</definedName>
    <definedName name="_AA03" localSheetId="24">'Teil I - S.9'!$D$20</definedName>
    <definedName name="_AA03">'Teil I - S.9'!$D$20</definedName>
    <definedName name="_AA04" localSheetId="23">'Teil I - S.9'!$D$21</definedName>
    <definedName name="_AA04" localSheetId="24">'Teil I - S.9'!$D$21</definedName>
    <definedName name="_AA04">'Teil I - S.9'!$D$21</definedName>
    <definedName name="_AA10" localSheetId="23">'Teil I - S.8'!$D$43</definedName>
    <definedName name="_AA10" localSheetId="24">'Teil I - S.8'!$D$43</definedName>
    <definedName name="_AA10">'Teil I - S.8'!$D$43</definedName>
    <definedName name="_ABDT" localSheetId="23">'Teil I - S.1 '!$B$3</definedName>
    <definedName name="_ABDT" localSheetId="24">'Teil I - S.1 '!$B$3</definedName>
    <definedName name="_ABDT">'Teil I - S.1 '!$B$3</definedName>
    <definedName name="_AE01" localSheetId="23">'Teil I - S.7'!$D$24</definedName>
    <definedName name="_AE01" localSheetId="24">'Teil I - S.7'!$D$24</definedName>
    <definedName name="_AE01">'Teil I - S.7'!$D$24</definedName>
    <definedName name="_AF10" localSheetId="23">'Teil I - S.8'!$D$67</definedName>
    <definedName name="_AF10" localSheetId="24">'Teil I - S.8'!$D$67</definedName>
    <definedName name="_AF10">'Teil I - S.8'!$D$67</definedName>
    <definedName name="_AH01" localSheetId="23">'Teil I - S.8'!$D$55</definedName>
    <definedName name="_AH01" localSheetId="24">'Teil I - S.8'!$D$55</definedName>
    <definedName name="_AH01">'Teil I - S.8'!$D$55</definedName>
    <definedName name="_AH10" localSheetId="23">'Teil I - S.8'!$D$6</definedName>
    <definedName name="_AH10" localSheetId="24">'Teil I - S.8'!$D$6</definedName>
    <definedName name="_AH10">'Teil I - S.8'!$D$6</definedName>
    <definedName name="_AI01" localSheetId="23">'Teil I - S.8'!$D$47</definedName>
    <definedName name="_AI01" localSheetId="24">'Teil I - S.8'!$D$47</definedName>
    <definedName name="_AI01">'Teil I - S.8'!$D$47</definedName>
    <definedName name="_AK08" localSheetId="23">'Teil I - S.3'!$D$16</definedName>
    <definedName name="_AK08" localSheetId="24">'Teil I - S.3'!$D$16</definedName>
    <definedName name="_AK08">'Teil I - S.3'!$D$16</definedName>
    <definedName name="_AM01" localSheetId="23">'Teil I - S.8'!$D$76</definedName>
    <definedName name="_AM01" localSheetId="24">'Teil I - S.8'!$D$76</definedName>
    <definedName name="_AM01">'Teil I - S.8'!$D$76</definedName>
    <definedName name="_ANK01" localSheetId="23">'Teil AGW'!$D$25</definedName>
    <definedName name="_ANK01" localSheetId="24">'Teil AGW'!$D$25</definedName>
    <definedName name="_ANK01">'Teil AGW'!$D$25</definedName>
    <definedName name="_ANK02" localSheetId="23">'Teil AGW'!$D$28</definedName>
    <definedName name="_ANK02" localSheetId="24">'Teil AGW'!$D$28</definedName>
    <definedName name="_ANK02">'Teil AGW'!$D$28</definedName>
    <definedName name="_AR10" localSheetId="23">'Teil I - S.4'!#REF!</definedName>
    <definedName name="_AR10" localSheetId="26">'Teil I - S.4'!#REF!</definedName>
    <definedName name="_AR10" localSheetId="24">'Teil I - S.4'!#REF!</definedName>
    <definedName name="_AR10">'Teil I - S.4'!#REF!</definedName>
    <definedName name="_AS01" localSheetId="23">'Teil I - S.8'!$D$48</definedName>
    <definedName name="_AS01" localSheetId="24">'Teil I - S.8'!$D$48</definedName>
    <definedName name="_AS01">'Teil I - S.8'!$D$48</definedName>
    <definedName name="_AS02" localSheetId="23">'Teil I - S.8'!$D$53</definedName>
    <definedName name="_AS02" localSheetId="24">'Teil I - S.8'!$D$53</definedName>
    <definedName name="_AS02">'Teil I - S.8'!$D$53</definedName>
    <definedName name="_AS03" localSheetId="23">'Teil I - S.8'!$D$57</definedName>
    <definedName name="_AS03" localSheetId="24">'Teil I - S.8'!$D$57</definedName>
    <definedName name="_AS03">'Teil I - S.8'!$D$57</definedName>
    <definedName name="_AS04" localSheetId="23">'Teil I - S.8'!$D$65</definedName>
    <definedName name="_AS04" localSheetId="24">'Teil I - S.8'!$D$65</definedName>
    <definedName name="_AS04">'Teil I - S.8'!$D$65</definedName>
    <definedName name="_AS05" localSheetId="23">'Teil I - S.8'!$D$61</definedName>
    <definedName name="_AS05" localSheetId="24">'Teil I - S.8'!$D$61</definedName>
    <definedName name="_AS05">'Teil I - S.8'!$D$61</definedName>
    <definedName name="_AS10" localSheetId="23">'Teil I - S.4'!$E$31</definedName>
    <definedName name="_AS10" localSheetId="24">'Teil I - S.4'!$E$31</definedName>
    <definedName name="_AS10">'Teil I - S.4'!$E$31</definedName>
    <definedName name="_AUSD" localSheetId="23">'Teil I - S.1 '!$H$45</definedName>
    <definedName name="_AUSD" localSheetId="24">'Teil I - S.1 '!$H$45</definedName>
    <definedName name="_AUSD">'Teil I - S.1 '!$H$46</definedName>
    <definedName name="_AV08" localSheetId="23">'Teil I - S.3'!$D$22</definedName>
    <definedName name="_AV08" localSheetId="24">'Teil I - S.3'!$D$22</definedName>
    <definedName name="_AV08">'Teil I - S.3'!$D$22</definedName>
    <definedName name="_AV09" localSheetId="23">'Teil I - S.3'!$D$39</definedName>
    <definedName name="_AV09" localSheetId="24">'Teil I - S.3'!$D$39</definedName>
    <definedName name="_AV09">'Teil I - S.3'!$D$39</definedName>
    <definedName name="_AV10" localSheetId="23">'Teil I - S.3'!$D$42</definedName>
    <definedName name="_AV10" localSheetId="24">'Teil I - S.3'!$D$42</definedName>
    <definedName name="_AV10">'Teil I - S.3'!$D$42</definedName>
    <definedName name="_AV11" localSheetId="23">'Teil I - S.3'!$D$33</definedName>
    <definedName name="_AV11" localSheetId="24">'Teil I - S.3'!$D$33</definedName>
    <definedName name="_AV11">'Teil I - S.3'!$D$33</definedName>
    <definedName name="_AV12" localSheetId="23">'Teil I - S.3'!$D$36</definedName>
    <definedName name="_AV12" localSheetId="24">'Teil I - S.3'!$D$36</definedName>
    <definedName name="_AV12">'Teil I - S.3'!$D$36</definedName>
    <definedName name="_AV13" localSheetId="23">'Teil I - S.3'!$D$29</definedName>
    <definedName name="_AV13" localSheetId="24">'Teil I - S.3'!$D$29</definedName>
    <definedName name="_AV13">'Teil I - S.3'!$D$29</definedName>
    <definedName name="_AV14" localSheetId="23">'Teil I - S.3'!$D$30</definedName>
    <definedName name="_AV14" localSheetId="24">'Teil I - S.3'!$D$30</definedName>
    <definedName name="_AV14">'Teil I - S.3'!$D$30</definedName>
    <definedName name="_AV15" localSheetId="23">'Teil I - S.3'!$D$26</definedName>
    <definedName name="_AV15" localSheetId="24">'Teil I - S.3'!$D$26</definedName>
    <definedName name="_AV15">'Teil I - S.3'!$D$26</definedName>
    <definedName name="_AV16" localSheetId="23">'Teil I - S.3'!$D$27</definedName>
    <definedName name="_AV16" localSheetId="24">'Teil I - S.3'!$D$27</definedName>
    <definedName name="_AV16">'Teil I - S.3'!$D$27</definedName>
    <definedName name="_AV17" localSheetId="23">'Teil I - S.3'!$D$28</definedName>
    <definedName name="_AV17" localSheetId="24">'Teil I - S.3'!$D$28</definedName>
    <definedName name="_AV17">'Teil I - S.3'!$D$28</definedName>
    <definedName name="_BA01" localSheetId="23">'Teil II'!$D$31</definedName>
    <definedName name="_BA01" localSheetId="24">'Teil II'!$D$31</definedName>
    <definedName name="_BA01">'Teil II'!$D$31</definedName>
    <definedName name="_BA08" localSheetId="23">'Teil II'!$D$56</definedName>
    <definedName name="_BA08" localSheetId="24">'Teil II'!$D$56</definedName>
    <definedName name="_BA08">'Teil II'!$D$56</definedName>
    <definedName name="_BA09" localSheetId="23">'Teil II'!$D$55</definedName>
    <definedName name="_BA09" localSheetId="24">'Teil II'!$D$55</definedName>
    <definedName name="_BA09">'Teil II'!$D$55</definedName>
    <definedName name="_BA10" localSheetId="23">'Teil II'!$D$60</definedName>
    <definedName name="_BA10" localSheetId="24">'Teil II'!$D$60</definedName>
    <definedName name="_BA10">'Teil II'!$D$60</definedName>
    <definedName name="_BA14" localSheetId="23">'Teil II'!$D$81</definedName>
    <definedName name="_BA14" localSheetId="24">'Teil II'!$D$81</definedName>
    <definedName name="_BA14">'Teil II'!$D$81</definedName>
    <definedName name="_BA15" localSheetId="23">'Teil II'!$D$84</definedName>
    <definedName name="_BA15" localSheetId="24">'Teil II'!$D$84</definedName>
    <definedName name="_BA15">'Teil II'!$D$84</definedName>
    <definedName name="_BA20" localSheetId="23">'Teil II'!$D$86</definedName>
    <definedName name="_BA20" localSheetId="24">'Teil II'!$D$86</definedName>
    <definedName name="_BA20">'Teil II'!$D$86</definedName>
    <definedName name="_BA21" localSheetId="23">'Teil II'!$D$78</definedName>
    <definedName name="_BA21" localSheetId="24">'Teil II'!$D$78</definedName>
    <definedName name="_BA21">'Teil II'!$D$78</definedName>
    <definedName name="_BA22" localSheetId="23">'Teil II'!$D$79</definedName>
    <definedName name="_BA22" localSheetId="24">'Teil II'!$D$79</definedName>
    <definedName name="_BA22">'Teil II'!$D$79</definedName>
    <definedName name="_BA23" localSheetId="23">'Teil II'!$D$80</definedName>
    <definedName name="_BA23" localSheetId="24">'Teil II'!$D$80</definedName>
    <definedName name="_BA23">'Teil II'!$D$80</definedName>
    <definedName name="_BA24" localSheetId="23">'Teil II'!$D$85</definedName>
    <definedName name="_BA24" localSheetId="24">'Teil II'!$D$85</definedName>
    <definedName name="_BA24">'Teil II'!$D$85</definedName>
    <definedName name="_BA31" localSheetId="23">'Teil II'!$G$9</definedName>
    <definedName name="_BA31" localSheetId="24">'Teil II'!$G$9</definedName>
    <definedName name="_BA31">'Teil II'!$G$9</definedName>
    <definedName name="_BA32" localSheetId="23">'Teil II'!$G$10</definedName>
    <definedName name="_BA32" localSheetId="24">'Teil II'!$G$10</definedName>
    <definedName name="_BA32">'Teil II'!$G$10</definedName>
    <definedName name="_BA33" localSheetId="23">'Teil II'!$G$11</definedName>
    <definedName name="_BA33" localSheetId="24">'Teil II'!$G$11</definedName>
    <definedName name="_BA33">'Teil II'!$G$11</definedName>
    <definedName name="_BA34" localSheetId="23">'Teil II'!$D$28</definedName>
    <definedName name="_BA34" localSheetId="24">'Teil II'!$D$28</definedName>
    <definedName name="_BA34">'Teil II'!$D$28</definedName>
    <definedName name="_BA41">#REF!</definedName>
    <definedName name="_BA42">#REF!</definedName>
    <definedName name="_BA43">#REF!</definedName>
    <definedName name="_BA44">#REF!</definedName>
    <definedName name="_BA45">#REF!</definedName>
    <definedName name="_BAUB" localSheetId="23">'Teil I - S.1 '!$H$78</definedName>
    <definedName name="_BAUB" localSheetId="24">'Teil I - S.1 '!$H$78</definedName>
    <definedName name="_BAUB">'Teil I - S.1 '!$H$79</definedName>
    <definedName name="_BAUT" localSheetId="23">'Teil I - S.1 '!$H$72</definedName>
    <definedName name="_BAUT" localSheetId="24">'Teil I - S.1 '!$H$72</definedName>
    <definedName name="_BAUT">'Teil I - S.1 '!$H$73</definedName>
    <definedName name="_BEAU" localSheetId="23">'Teil I - S.1 '!$D$11</definedName>
    <definedName name="_BEAU" localSheetId="24">'Teil I - S.1 '!$D$11</definedName>
    <definedName name="_BEAU">'Teil I - S.1 '!$D$11</definedName>
    <definedName name="_BEAV" localSheetId="23">'Teil I - S.1 '!$D$15</definedName>
    <definedName name="_BEAV" localSheetId="24">'Teil I - S.1 '!$D$15</definedName>
    <definedName name="_BEAV">'Teil I - S.1 '!$D$15</definedName>
    <definedName name="_BILF" localSheetId="23">'Teil I - S.1 '!$H$49</definedName>
    <definedName name="_BILF" localSheetId="24">'Teil I - S.1 '!$H$49</definedName>
    <definedName name="_BILF">'Teil I - S.1 '!$H$50</definedName>
    <definedName name="_BK01" localSheetId="23">'Teil I - S.8'!$D$11</definedName>
    <definedName name="_BK01" localSheetId="24">'Teil I - S.8'!$D$11</definedName>
    <definedName name="_BK01">'Teil I - S.8'!$D$11</definedName>
    <definedName name="_BK02" localSheetId="23">'Teil II'!$D$102</definedName>
    <definedName name="_BK02" localSheetId="24">'Teil II'!$D$102</definedName>
    <definedName name="_BK02">'Teil II'!$D$102</definedName>
    <definedName name="_BS10" localSheetId="23">'Teil I - S.3'!$D$59</definedName>
    <definedName name="_BS10" localSheetId="24">'Teil I - S.3'!$D$59</definedName>
    <definedName name="_BS10">'Teil I - S.3'!$D$59</definedName>
    <definedName name="_BULA" localSheetId="23">'Teil I - S.1 '!$H$99</definedName>
    <definedName name="_BULA" localSheetId="24">'Teil I - S.1 '!$H$99</definedName>
    <definedName name="_BULA">'Teil I - S.1 '!$H$100</definedName>
    <definedName name="_BV10" localSheetId="23">'Teil I - S.7'!$D$13</definedName>
    <definedName name="_BV10" localSheetId="24">'Teil I - S.7'!$D$13</definedName>
    <definedName name="_BV10">'Teil I - S.7'!$D$13</definedName>
    <definedName name="_CF01" localSheetId="23">#REF!</definedName>
    <definedName name="_CF01" localSheetId="26">'Schnittstelle ALEA Dynamisch'!$D$232</definedName>
    <definedName name="_CF01" localSheetId="24">#REF!</definedName>
    <definedName name="_CF01">#REF!</definedName>
    <definedName name="_CF02" localSheetId="23">#REF!</definedName>
    <definedName name="_CF02" localSheetId="26">'Schnittstelle ALEA Dynamisch'!$D$233</definedName>
    <definedName name="_CF02" localSheetId="24">#REF!</definedName>
    <definedName name="_CF02">#REF!</definedName>
    <definedName name="_CO01">'Teil Klimadaten'!$B$8</definedName>
    <definedName name="_CO02">'Teil Klimadaten'!$B$9</definedName>
    <definedName name="_CO03">'Teil Klimadaten'!$B$10</definedName>
    <definedName name="_CO04">'Teil Klimadaten'!$B$11</definedName>
    <definedName name="_CO05">'Teil Klimadaten'!$B$12</definedName>
    <definedName name="_CO06">'Teil Klimadaten'!$B$13</definedName>
    <definedName name="_CO07">'Teil Klimadaten'!$B$14</definedName>
    <definedName name="_CO08">'Teil Klimadaten'!$B$15</definedName>
    <definedName name="_CO09">'Teil Klimadaten'!$B$16</definedName>
    <definedName name="_CO10">'Teil Klimadaten'!$B$17</definedName>
    <definedName name="_CO20">'Teil Klimadaten'!$B$21</definedName>
    <definedName name="_CO21">'Teil Klimadaten'!$B$22</definedName>
    <definedName name="_CO22">'Teil Klimadaten'!$B$23</definedName>
    <definedName name="_CO30">'Teil Klimadaten'!$B$26</definedName>
    <definedName name="_CO31">'Teil Klimadaten'!$B$27</definedName>
    <definedName name="_CO32">'Teil Klimadaten'!$B$28</definedName>
    <definedName name="_CO50">'Teil Klimadaten'!$B$31</definedName>
    <definedName name="_CO51">'Teil Klimadaten'!$B$32</definedName>
    <definedName name="_CO52">'Teil Klimadaten'!$B$33</definedName>
    <definedName name="_CO53">'Teil Klimadaten'!$B$34</definedName>
    <definedName name="_CO54">'Teil Klimadaten'!$B$35</definedName>
    <definedName name="_CO55">'Teil Klimadaten'!$B$36</definedName>
    <definedName name="_CO56">'Teil Klimadaten'!$B$37</definedName>
    <definedName name="_CO57">'Teil Klimadaten'!$B$38</definedName>
    <definedName name="_CO58">'Teil Klimadaten'!$B$39</definedName>
    <definedName name="_CO59">'Teil Klimadaten'!$B$40</definedName>
    <definedName name="_CO60">'Teil Klimadaten'!$B$41</definedName>
    <definedName name="_CO61">'Teil Klimadaten'!$B$42</definedName>
    <definedName name="_CO62">'Teil Klimadaten'!$B$43</definedName>
    <definedName name="_EA01" localSheetId="23">'Teil I - S.7'!$D$47</definedName>
    <definedName name="_EA01" localSheetId="24">'Teil I - S.7'!$D$47</definedName>
    <definedName name="_EA01">'Teil I - S.7'!$D$47</definedName>
    <definedName name="_EA10" localSheetId="23">'Teil I - S.5'!$D$25</definedName>
    <definedName name="_EA10" localSheetId="24">'Teil I - S.5'!$D$25</definedName>
    <definedName name="_EA10">'Teil I - S.5'!$D$25</definedName>
    <definedName name="_EB01" localSheetId="23">'Teil I - S.7'!$D$44</definedName>
    <definedName name="_EB01" localSheetId="24">'Teil I - S.7'!$D$44</definedName>
    <definedName name="_EB01">'Teil I - S.7'!$D$44</definedName>
    <definedName name="_EDV">'Teil WEG'!$H$13</definedName>
    <definedName name="_EDV10">'[1]WEG '!$H$114</definedName>
    <definedName name="_EE01" localSheetId="23">'Teil I - S.2'!$D$11</definedName>
    <definedName name="_EE01" localSheetId="24">'Teil I - S.2'!$D$11</definedName>
    <definedName name="_EE01">'Teil I - S.2'!$D$11</definedName>
    <definedName name="_EE02" localSheetId="23">'Teil I - S.2'!$D$12</definedName>
    <definedName name="_EE02" localSheetId="24">'Teil I - S.2'!$D$12</definedName>
    <definedName name="_EE02">'Teil I - S.2'!$D$12</definedName>
    <definedName name="_EE03" localSheetId="23">'Teil I - S.2'!$D$13</definedName>
    <definedName name="_EE03" localSheetId="24">'Teil I - S.2'!$D$13</definedName>
    <definedName name="_EE03">'Teil I - S.2'!$D$13</definedName>
    <definedName name="_EE04" localSheetId="23">'Teil I - S.2'!$D$14</definedName>
    <definedName name="_EE04" localSheetId="24">'Teil I - S.2'!$D$14</definedName>
    <definedName name="_EE04">'Teil I - S.2'!$D$14</definedName>
    <definedName name="_EIGT" localSheetId="23">'Teil I - S.1 '!$H$28</definedName>
    <definedName name="_EIGT" localSheetId="24">'Teil I - S.1 '!$H$28</definedName>
    <definedName name="_EIGT">'Teil I - S.1 '!$H$28</definedName>
    <definedName name="_EINH" localSheetId="23">'Teil I - S.1 '!$H$35</definedName>
    <definedName name="_EINH" localSheetId="24">'Teil I - S.1 '!$H$35</definedName>
    <definedName name="_EINH">'Teil I - S.1 '!$H$36</definedName>
    <definedName name="_EK01">'Teil I - S.4'!$E$11</definedName>
    <definedName name="_EK02">'Teil I - S.4'!$E$12</definedName>
    <definedName name="_EK03">'Teil I - S.4'!$E$13</definedName>
    <definedName name="_EK09" localSheetId="23">'Teil I - S.4'!$E$8</definedName>
    <definedName name="_EK09" localSheetId="24">'Teil I - S.4'!$E$8</definedName>
    <definedName name="_EK09">'Teil I - S.4'!$E$8</definedName>
    <definedName name="_EK10" localSheetId="23">'Teil I - S.4'!$E$15</definedName>
    <definedName name="_EK10" localSheetId="24">'Teil I - S.4'!$E$15</definedName>
    <definedName name="_EK10">'Teil I - S.4'!$E$15</definedName>
    <definedName name="_EKBI" localSheetId="23">'Teil AGW'!#REF!</definedName>
    <definedName name="_EKBI" localSheetId="26">'Teil AGW'!#REF!</definedName>
    <definedName name="_EKBI" localSheetId="24">'Teil AGW'!#REF!</definedName>
    <definedName name="_EKBI">'Teil AGW'!#REF!</definedName>
    <definedName name="_EN10" localSheetId="23">'Teil I - S.2'!$D$49</definedName>
    <definedName name="_EN10" localSheetId="24">'Teil I - S.2'!$D$49</definedName>
    <definedName name="_EN10">'Teil I - S.2'!$D$49</definedName>
    <definedName name="_EN11" localSheetId="23">'Teil I - S.2'!$D$51</definedName>
    <definedName name="_EN11" localSheetId="24">'Teil I - S.2'!$D$51</definedName>
    <definedName name="_EN11">'Teil I - S.2'!$D$51</definedName>
    <definedName name="_EN12" localSheetId="23">'Teil I - S.2'!$D$54</definedName>
    <definedName name="_EN12" localSheetId="24">'Teil I - S.2'!$D$54</definedName>
    <definedName name="_EN12">'Teil I - S.2'!$D$54</definedName>
    <definedName name="_EN13" localSheetId="23">'Teil I - S.2'!$D$56</definedName>
    <definedName name="_EN13" localSheetId="24">'Teil I - S.2'!$D$56</definedName>
    <definedName name="_EN13">'Teil I - S.2'!$D$56</definedName>
    <definedName name="_ES02" localSheetId="23">'Teil I - S.6'!$D$20</definedName>
    <definedName name="_ES02" localSheetId="24">'Teil I - S.6'!$D$20</definedName>
    <definedName name="_ES02">'Teil I - S.6'!$D$20</definedName>
    <definedName name="_ES03" localSheetId="23">'Teil I - S.6'!#REF!</definedName>
    <definedName name="_ES03" localSheetId="26">'Teil I - S.6'!#REF!</definedName>
    <definedName name="_ES03" localSheetId="24">'Teil I - S.6'!#REF!</definedName>
    <definedName name="_ES03">'Teil I - S.6'!#REF!</definedName>
    <definedName name="_ES11" localSheetId="23">'Teil I - S.6'!$D$18</definedName>
    <definedName name="_ES11" localSheetId="24">'Teil I - S.6'!$D$18</definedName>
    <definedName name="_ES11">'Teil I - S.6'!$D$18</definedName>
    <definedName name="_ES12" localSheetId="23">'Teil I - S.6'!$D$19</definedName>
    <definedName name="_ES12" localSheetId="24">'Teil I - S.6'!$D$19</definedName>
    <definedName name="_ES12">'Teil I - S.6'!$D$19</definedName>
    <definedName name="_ES13" localSheetId="23">'Teil I - S.6'!#REF!</definedName>
    <definedName name="_ES13" localSheetId="26">'Teil I - S.6'!#REF!</definedName>
    <definedName name="_ES13" localSheetId="24">'Teil I - S.6'!#REF!</definedName>
    <definedName name="_ES13">'Teil I - S.6'!#REF!</definedName>
    <definedName name="_ES14" localSheetId="23">'Teil I - S.6'!#REF!</definedName>
    <definedName name="_ES14" localSheetId="26">'Teil I - S.6'!#REF!</definedName>
    <definedName name="_ES14" localSheetId="24">'Teil I - S.6'!#REF!</definedName>
    <definedName name="_ES14">'Teil I - S.6'!#REF!</definedName>
    <definedName name="_EVA01" localSheetId="23">'Teil AGW'!#REF!</definedName>
    <definedName name="_EVA01" localSheetId="26">'Teil AGW'!#REF!</definedName>
    <definedName name="_EVA01" localSheetId="24">'Teil AGW'!#REF!</definedName>
    <definedName name="_EVA01">'Teil AGW'!#REF!</definedName>
    <definedName name="_EVA02" localSheetId="23">'Teil AGW'!#REF!</definedName>
    <definedName name="_EVA02" localSheetId="26">'Teil AGW'!#REF!</definedName>
    <definedName name="_EVA02" localSheetId="24">'Teil AGW'!#REF!</definedName>
    <definedName name="_EVA02">'Teil AGW'!#REF!</definedName>
    <definedName name="_EVA03" localSheetId="23">'Teil AGW'!#REF!</definedName>
    <definedName name="_EVA03" localSheetId="26">'Teil AGW'!#REF!</definedName>
    <definedName name="_EVA03" localSheetId="24">'Teil AGW'!#REF!</definedName>
    <definedName name="_EVA03">'Teil AGW'!#REF!</definedName>
    <definedName name="_EVA04" localSheetId="23">'Teil AGW'!#REF!</definedName>
    <definedName name="_EVA04" localSheetId="26">'Teil AGW'!#REF!</definedName>
    <definedName name="_EVA04" localSheetId="24">'Teil AGW'!#REF!</definedName>
    <definedName name="_EVA04">'Teil AGW'!#REF!</definedName>
    <definedName name="_EVA05" localSheetId="23">'Teil AGW'!#REF!</definedName>
    <definedName name="_EVA05" localSheetId="26">'Teil AGW'!#REF!</definedName>
    <definedName name="_EVA05" localSheetId="24">'Teil AGW'!#REF!</definedName>
    <definedName name="_EVA05">'Teil AGW'!#REF!</definedName>
    <definedName name="_EVA06" localSheetId="23">'Teil AGW'!#REF!</definedName>
    <definedName name="_EVA06" localSheetId="26">'Teil AGW'!#REF!</definedName>
    <definedName name="_EVA06" localSheetId="24">'Teil AGW'!#REF!</definedName>
    <definedName name="_EVA06">'Teil AGW'!#REF!</definedName>
    <definedName name="_EVA07" localSheetId="23">'Teil AGW'!#REF!</definedName>
    <definedName name="_EVA07" localSheetId="26">'Teil AGW'!#REF!</definedName>
    <definedName name="_EVA07" localSheetId="24">'Teil AGW'!#REF!</definedName>
    <definedName name="_EVA07">'Teil AGW'!#REF!</definedName>
    <definedName name="_EVA08" localSheetId="23">'Teil AGW'!#REF!</definedName>
    <definedName name="_EVA08" localSheetId="26">'Teil AGW'!#REF!</definedName>
    <definedName name="_EVA08" localSheetId="24">'Teil AGW'!#REF!</definedName>
    <definedName name="_EVA08">'Teil AGW'!#REF!</definedName>
    <definedName name="_EW01" localSheetId="23">'Teil I - S.7'!$D$45</definedName>
    <definedName name="_EW01" localSheetId="24">'Teil I - S.7'!$D$45</definedName>
    <definedName name="_EW01">'Teil I - S.7'!$D$45</definedName>
    <definedName name="_EZ01" localSheetId="23">'Teil I - S.8'!$D$14</definedName>
    <definedName name="_EZ01" localSheetId="24">'Teil I - S.8'!$D$14</definedName>
    <definedName name="_EZ01">'Teil I - S.8'!$D$14</definedName>
    <definedName name="_EZ02" localSheetId="23">'Teil I - S.7'!$D$46</definedName>
    <definedName name="_EZ02" localSheetId="24">'Teil I - S.7'!$D$46</definedName>
    <definedName name="_EZ02">'Teil I - S.7'!$D$46</definedName>
    <definedName name="_FE10" localSheetId="23">'Teil I - S.2'!$D$60</definedName>
    <definedName name="_FE10" localSheetId="24">'Teil I - S.2'!$D$60</definedName>
    <definedName name="_FE10">'Teil I - S.2'!$D$60</definedName>
    <definedName name="_xlnm._FilterDatabase" localSheetId="1" hidden="1">'Teil I - S.1 '!$H$100:$I$100</definedName>
    <definedName name="_FK10" localSheetId="23">'Teil I - S.5'!$D$12</definedName>
    <definedName name="_FK10" localSheetId="24">'Teil I - S.5'!$D$12</definedName>
    <definedName name="_FK10">'Teil I - S.5'!$D$12</definedName>
    <definedName name="_FK10N" localSheetId="25">Handbuch!$H$66</definedName>
    <definedName name="_FK10N">Kennzahlen!$G$71</definedName>
    <definedName name="_FK50" localSheetId="23">'Teil I - S.5'!$D$26</definedName>
    <definedName name="_FK50" localSheetId="24">'Teil I - S.5'!$D$26</definedName>
    <definedName name="_FK50">'Teil I - S.5'!$D$26</definedName>
    <definedName name="_FK50N" localSheetId="25">Handbuch!$G$99</definedName>
    <definedName name="_FK50N">Kennzahlen!$F$104</definedName>
    <definedName name="_FN10" localSheetId="23">'Teil I - S.2'!#REF!</definedName>
    <definedName name="_FN10" localSheetId="26">'Teil I - S.2'!#REF!</definedName>
    <definedName name="_FN10" localSheetId="24">'Teil I - S.2'!#REF!</definedName>
    <definedName name="_FN10">'Teil I - S.2'!#REF!</definedName>
    <definedName name="_GK09" localSheetId="23">'Teil I - S.5'!$D$45</definedName>
    <definedName name="_GK09" localSheetId="24">'Teil I - S.5'!$D$45</definedName>
    <definedName name="_GK09">'Teil I - S.5'!$D$45</definedName>
    <definedName name="_GK10" localSheetId="23">'Teil I - S.5'!$D$48</definedName>
    <definedName name="_GK10" localSheetId="24">'Teil I - S.5'!$D$48</definedName>
    <definedName name="_GK10">'Teil I - S.5'!$D$48</definedName>
    <definedName name="_GKBI" localSheetId="23">'Teil AGW'!#REF!</definedName>
    <definedName name="_GKBI" localSheetId="26">'Teil AGW'!#REF!</definedName>
    <definedName name="_GKBI" localSheetId="24">'Teil AGW'!#REF!</definedName>
    <definedName name="_GKBI">'Teil AGW'!#REF!</definedName>
    <definedName name="_GR10" localSheetId="23">'Teil I - S.9'!$D$31</definedName>
    <definedName name="_GR10" localSheetId="24">'Teil I - S.9'!$D$31</definedName>
    <definedName name="_GR10">'Teil I - S.9'!$D$31</definedName>
    <definedName name="_GW10" localSheetId="23">'Teil I - S.9'!$D$44</definedName>
    <definedName name="_GW10" localSheetId="24">'Teil I - S.9'!$D$44</definedName>
    <definedName name="_GW10">'Teil I - S.9'!$D$44</definedName>
    <definedName name="_GW20" localSheetId="23">'Teil I - S.9'!$D$39</definedName>
    <definedName name="_GW20" localSheetId="24">'Teil I - S.9'!$D$39</definedName>
    <definedName name="_GW20">'Teil I - S.9'!$D$39</definedName>
    <definedName name="_HA12" localSheetId="23">'Teil I - S.8'!$D$26</definedName>
    <definedName name="_HA12" localSheetId="24">'Teil I - S.8'!$D$26</definedName>
    <definedName name="_HA12">'Teil I - S.8'!$D$26</definedName>
    <definedName name="_HK01" localSheetId="23">'Teil I - S.8'!$D$12</definedName>
    <definedName name="_HK01" localSheetId="24">'Teil I - S.8'!$D$12</definedName>
    <definedName name="_HK01">'Teil I - S.8'!$D$12</definedName>
    <definedName name="_HK02" localSheetId="23">'Teil II'!$D$103</definedName>
    <definedName name="_HK02" localSheetId="24">'Teil II'!$D$103</definedName>
    <definedName name="_HK02">'Teil II'!$D$103</definedName>
    <definedName name="_HK10" localSheetId="23">'Teil I - S.4'!$E$6</definedName>
    <definedName name="_HK10" localSheetId="24">'Teil I - S.4'!$E$6</definedName>
    <definedName name="_HK10">'Teil I - S.4'!$E$6</definedName>
    <definedName name="_HK11" localSheetId="23">'Teil I - S.4'!#REF!</definedName>
    <definedName name="_HK11" localSheetId="26">'Teil I - S.4'!#REF!</definedName>
    <definedName name="_HK11" localSheetId="24">'Teil I - S.4'!#REF!</definedName>
    <definedName name="_HK11">'Teil I - S.4'!#REF!</definedName>
    <definedName name="_IK01" localSheetId="23">'Teil I - S.8'!$D$13</definedName>
    <definedName name="_IK01" localSheetId="24">'Teil I - S.8'!$D$13</definedName>
    <definedName name="_IK01">'Teil I - S.8'!$D$13</definedName>
    <definedName name="_IK02" localSheetId="23">'Teil II'!$D$104</definedName>
    <definedName name="_IK02" localSheetId="24">'Teil II'!$D$104</definedName>
    <definedName name="_IK02">'Teil II'!$D$104</definedName>
    <definedName name="_IK03" localSheetId="23">'Teil I - S.8'!$D$30</definedName>
    <definedName name="_IK03" localSheetId="24">'Teil I - S.8'!$D$30</definedName>
    <definedName name="_IK03">'Teil I - S.8'!$D$30</definedName>
    <definedName name="_IK10" localSheetId="23">'Teil AGW'!$D$22</definedName>
    <definedName name="_IK10" localSheetId="24">'Teil AGW'!$D$22</definedName>
    <definedName name="_IK10">'Teil AGW'!$D$22</definedName>
    <definedName name="_INV01">'Teil I - S.4'!$H$21</definedName>
    <definedName name="_INV02">'Teil I - S.4'!$H$22</definedName>
    <definedName name="_IV10" localSheetId="23">'Teil I - S.3'!$D$7</definedName>
    <definedName name="_IV10" localSheetId="24">'Teil I - S.3'!$D$7</definedName>
    <definedName name="_IV10">'Teil I - S.3'!$D$7</definedName>
    <definedName name="_JAHR" localSheetId="23">'Teil I - S.1 '!$D$5</definedName>
    <definedName name="_JAHR" localSheetId="24">'Teil I - S.1 '!$D$5</definedName>
    <definedName name="_JAHR">'Teil I - S.1 '!$D$5</definedName>
    <definedName name="_K01" localSheetId="23">Kennzahlen!$E$14</definedName>
    <definedName name="_K01" localSheetId="24">Kennzahlen!$E$14</definedName>
    <definedName name="_K01">Kennzahlen!$E$14</definedName>
    <definedName name="_K01A" localSheetId="23">Kennzahlen!$E$15</definedName>
    <definedName name="_K01A" localSheetId="24">Kennzahlen!$E$15</definedName>
    <definedName name="_K01A">Kennzahlen!$E$15</definedName>
    <definedName name="_K02" localSheetId="23">Kennzahlen!$E$16</definedName>
    <definedName name="_K02" localSheetId="24">Kennzahlen!$E$16</definedName>
    <definedName name="_K02">Kennzahlen!$E$16</definedName>
    <definedName name="_K02A" localSheetId="23">Kennzahlen!$E$17</definedName>
    <definedName name="_K02A" localSheetId="24">Kennzahlen!$E$17</definedName>
    <definedName name="_K02A">Kennzahlen!$E$17</definedName>
    <definedName name="_K03">Kennzahlen!$E$18</definedName>
    <definedName name="_K04">Kennzahlen!$E$19</definedName>
    <definedName name="_K04A">Kennzahlen!$E$20</definedName>
    <definedName name="_K05" localSheetId="23">Kennzahlen!$E$21</definedName>
    <definedName name="_K05" localSheetId="24">Kennzahlen!$E$21</definedName>
    <definedName name="_K05">Kennzahlen!$E$21</definedName>
    <definedName name="_K05A">Kennzahlen!$E$22</definedName>
    <definedName name="_K05B" localSheetId="23">Kennzahlen!#REF!</definedName>
    <definedName name="_K05B" localSheetId="26">Kennzahlen!#REF!</definedName>
    <definedName name="_K05B" localSheetId="24">Kennzahlen!#REF!</definedName>
    <definedName name="_K05B">Kennzahlen!#REF!</definedName>
    <definedName name="_K05C" localSheetId="23">Kennzahlen!#REF!</definedName>
    <definedName name="_K05C" localSheetId="26">Kennzahlen!#REF!</definedName>
    <definedName name="_K05C" localSheetId="24">Kennzahlen!#REF!</definedName>
    <definedName name="_K05C">Kennzahlen!#REF!</definedName>
    <definedName name="_K05D">Kennzahlen!$E$23</definedName>
    <definedName name="_K06">Kennzahlen!$E$24</definedName>
    <definedName name="_K06A" localSheetId="23">Kennzahlen!$E$25</definedName>
    <definedName name="_K06A" localSheetId="24">Kennzahlen!$E$25</definedName>
    <definedName name="_K06A">Kennzahlen!$E$25</definedName>
    <definedName name="_K06B">Kennzahlen!$E$26</definedName>
    <definedName name="_K06C" localSheetId="23">Kennzahlen!$E$27</definedName>
    <definedName name="_K06C" localSheetId="24">Kennzahlen!$E$27</definedName>
    <definedName name="_K06C">Kennzahlen!$E$27</definedName>
    <definedName name="_K06D" localSheetId="23">Kennzahlen!$E$28</definedName>
    <definedName name="_K06D" localSheetId="24">Kennzahlen!$E$28</definedName>
    <definedName name="_K06D">Kennzahlen!$E$28</definedName>
    <definedName name="_K06E" localSheetId="23">Kennzahlen!$E$29</definedName>
    <definedName name="_K06E" localSheetId="24">Kennzahlen!$E$29</definedName>
    <definedName name="_K06E">Kennzahlen!$E$29</definedName>
    <definedName name="_K07" localSheetId="23">Kennzahlen!$E$30</definedName>
    <definedName name="_K07" localSheetId="24">Kennzahlen!$E$30</definedName>
    <definedName name="_K07">Kennzahlen!$E$30</definedName>
    <definedName name="_K08" localSheetId="23">Kennzahlen!$E$31</definedName>
    <definedName name="_K08" localSheetId="24">Kennzahlen!$E$31</definedName>
    <definedName name="_K08">Kennzahlen!$E$31</definedName>
    <definedName name="_K08A">Kennzahlen!$E$32</definedName>
    <definedName name="_K08B">Kennzahlen!$E$33</definedName>
    <definedName name="_K08C">Kennzahlen!$E$34</definedName>
    <definedName name="_K08D">Kennzahlen!$E$35</definedName>
    <definedName name="_K09">Kennzahlen!$E$36</definedName>
    <definedName name="_K10" localSheetId="25">Handbuch!$F$33</definedName>
    <definedName name="_K10">Kennzahlen!$E$37</definedName>
    <definedName name="_K11" localSheetId="25">Handbuch!$F$34</definedName>
    <definedName name="_K11">Kennzahlen!$E$38</definedName>
    <definedName name="_K12" localSheetId="23">Kennzahlen!$E$39</definedName>
    <definedName name="_K12" localSheetId="25">Handbuch!$F$35</definedName>
    <definedName name="_K12" localSheetId="24">Kennzahlen!$E$39</definedName>
    <definedName name="_K12">Kennzahlen!$E$39</definedName>
    <definedName name="_K13" localSheetId="25">Handbuch!$F$36</definedName>
    <definedName name="_K13">Kennzahlen!$E$40</definedName>
    <definedName name="_K14" localSheetId="23">Kennzahlen!$E$41</definedName>
    <definedName name="_K14" localSheetId="25">Handbuch!$F$37</definedName>
    <definedName name="_K14" localSheetId="24">Kennzahlen!$E$41</definedName>
    <definedName name="_K14">Kennzahlen!$E$41</definedName>
    <definedName name="_K14A" localSheetId="23">Kennzahlen!$E$42</definedName>
    <definedName name="_K14A" localSheetId="24">Kennzahlen!$E$42</definedName>
    <definedName name="_K14A">Kennzahlen!$E$42</definedName>
    <definedName name="_K14B" localSheetId="23">Kennzahlen!$E$43</definedName>
    <definedName name="_K14B" localSheetId="24">Kennzahlen!$E$43</definedName>
    <definedName name="_K14B">Kennzahlen!$E$43</definedName>
    <definedName name="_K14C" localSheetId="23">Kennzahlen!$E$44</definedName>
    <definedName name="_K14C" localSheetId="24">Kennzahlen!$E$44</definedName>
    <definedName name="_K14C">Kennzahlen!$E$44</definedName>
    <definedName name="_K15" localSheetId="23">Kennzahlen!$E$45</definedName>
    <definedName name="_K15" localSheetId="25">Handbuch!$F$41</definedName>
    <definedName name="_K15" localSheetId="24">Kennzahlen!$E$45</definedName>
    <definedName name="_K15">Kennzahlen!$E$45</definedName>
    <definedName name="_K15A">Kennzahlen!$E$46</definedName>
    <definedName name="_K16" localSheetId="23">Kennzahlen!$E$49</definedName>
    <definedName name="_K16" localSheetId="25">Handbuch!$F$45</definedName>
    <definedName name="_K16" localSheetId="24">Kennzahlen!$E$49</definedName>
    <definedName name="_K16">Kennzahlen!$E$49</definedName>
    <definedName name="_K16A">Kennzahlen!$E$50</definedName>
    <definedName name="_K17" localSheetId="25">Handbuch!$F$47</definedName>
    <definedName name="_K17">Kennzahlen!$E$51</definedName>
    <definedName name="_K18" localSheetId="25">Handbuch!$F$48</definedName>
    <definedName name="_K18">Kennzahlen!$E$52</definedName>
    <definedName name="_K18A">Kennzahlen!$E$53</definedName>
    <definedName name="_K19" localSheetId="25">Handbuch!$F$50</definedName>
    <definedName name="_K19">Kennzahlen!$E$54</definedName>
    <definedName name="_K19A">Kennzahlen!$E$55</definedName>
    <definedName name="_K2" localSheetId="25">Handbuch!$F$12</definedName>
    <definedName name="_K2">Kennzahlen!$E$16</definedName>
    <definedName name="_K20" localSheetId="25">Handbuch!$F$55</definedName>
    <definedName name="_K20">Kennzahlen!$E$60</definedName>
    <definedName name="_K21" localSheetId="23">Kennzahlen!$E$61</definedName>
    <definedName name="_K21" localSheetId="25">Handbuch!$F$56</definedName>
    <definedName name="_K21" localSheetId="24">Kennzahlen!$E$61</definedName>
    <definedName name="_K21">Kennzahlen!$E$61</definedName>
    <definedName name="_K22" localSheetId="23">Kennzahlen!$E$62</definedName>
    <definedName name="_K22" localSheetId="25">Handbuch!$F$57</definedName>
    <definedName name="_K22" localSheetId="24">Kennzahlen!$E$62</definedName>
    <definedName name="_K22">Kennzahlen!$E$62</definedName>
    <definedName name="_K23" localSheetId="23">Kennzahlen!$E$63</definedName>
    <definedName name="_K23" localSheetId="25">Handbuch!$F$58</definedName>
    <definedName name="_K23" localSheetId="24">Kennzahlen!$E$63</definedName>
    <definedName name="_K23">Kennzahlen!$E$63</definedName>
    <definedName name="_K23A">Kennzahlen!$E$64</definedName>
    <definedName name="_K23M">Kennzahlen!$E$65</definedName>
    <definedName name="_K24" localSheetId="25">Handbuch!$F$61</definedName>
    <definedName name="_K24">Kennzahlen!$E$66</definedName>
    <definedName name="_K24A">Kennzahlen!$E$67</definedName>
    <definedName name="_K24B">Kennzahlen!$E$68</definedName>
    <definedName name="_K24C">Kennzahlen!$E$69</definedName>
    <definedName name="_K24D">Kennzahlen!$E$70</definedName>
    <definedName name="_K25" localSheetId="23">Kennzahlen!$E$71</definedName>
    <definedName name="_K25" localSheetId="25">Handbuch!$F$66</definedName>
    <definedName name="_K25" localSheetId="24">Kennzahlen!$E$71</definedName>
    <definedName name="_K25">Kennzahlen!$E$71</definedName>
    <definedName name="_K26" localSheetId="25">Handbuch!$F$67</definedName>
    <definedName name="_K26">Kennzahlen!$E$72</definedName>
    <definedName name="_K27" localSheetId="23">Kennzahlen!$E$75</definedName>
    <definedName name="_K27" localSheetId="25">Handbuch!$F$69</definedName>
    <definedName name="_K27" localSheetId="24">Kennzahlen!$E$75</definedName>
    <definedName name="_K27">Kennzahlen!$E$75</definedName>
    <definedName name="_K27A">Kennzahlen!$E$76</definedName>
    <definedName name="_K27B">Kennzahlen!$E$77</definedName>
    <definedName name="_K27C">Kennzahlen!$E$78</definedName>
    <definedName name="_K27D">Kennzahlen!$E$79</definedName>
    <definedName name="_K27E">Kennzahlen!$E$80</definedName>
    <definedName name="_K27F">Kennzahlen!$E$81</definedName>
    <definedName name="_K27M">Kennzahlen!$E$82</definedName>
    <definedName name="_K28" localSheetId="23">Kennzahlen!$E$83</definedName>
    <definedName name="_K28" localSheetId="25">Handbuch!$F$77</definedName>
    <definedName name="_K28" localSheetId="24">Kennzahlen!$E$83</definedName>
    <definedName name="_K28">Kennzahlen!$E$83</definedName>
    <definedName name="_K28A">Kennzahlen!$E$84</definedName>
    <definedName name="_K28B">Kennzahlen!$E$85</definedName>
    <definedName name="_K28C">Kennzahlen!$E$86</definedName>
    <definedName name="_K29" localSheetId="25">Handbuch!$F$81</definedName>
    <definedName name="_K29">Kennzahlen!$E$87</definedName>
    <definedName name="_K3" localSheetId="25">Handbuch!$F$14</definedName>
    <definedName name="_K3">Kennzahlen!$E$18</definedName>
    <definedName name="_K30" localSheetId="23">Kennzahlen!$E$88</definedName>
    <definedName name="_K30" localSheetId="25">Handbuch!$F$82</definedName>
    <definedName name="_K30" localSheetId="24">Kennzahlen!$E$88</definedName>
    <definedName name="_K30">Kennzahlen!$E$88</definedName>
    <definedName name="_K30A">Kennzahlen!$E$89</definedName>
    <definedName name="_K30B">Kennzahlen!$E$90</definedName>
    <definedName name="_K31" localSheetId="23">Kennzahlen!$E$91</definedName>
    <definedName name="_K31" localSheetId="25">Handbuch!$F$85</definedName>
    <definedName name="_K31" localSheetId="24">Kennzahlen!$E$91</definedName>
    <definedName name="_K31">Kennzahlen!$E$91</definedName>
    <definedName name="_K31A">Kennzahlen!$E$92</definedName>
    <definedName name="_K32" localSheetId="25">Handbuch!$F$87</definedName>
    <definedName name="_K32">Kennzahlen!$E$93</definedName>
    <definedName name="_K32A">Kennzahlen!$E$94</definedName>
    <definedName name="_K33" localSheetId="25">Handbuch!$F$89</definedName>
    <definedName name="_K33">Kennzahlen!$E$95</definedName>
    <definedName name="_K33A">Kennzahlen!$E$96</definedName>
    <definedName name="_K33B">Kennzahlen!$E$97</definedName>
    <definedName name="_K34" localSheetId="25">Handbuch!$F$92</definedName>
    <definedName name="_K34">Kennzahlen!$E$98</definedName>
    <definedName name="_K35" localSheetId="25">Handbuch!$F$93</definedName>
    <definedName name="_K35">Kennzahlen!$E$99</definedName>
    <definedName name="_K35A">Kennzahlen!$E$100</definedName>
    <definedName name="_K36" localSheetId="25">Handbuch!$F$95</definedName>
    <definedName name="_K36">Kennzahlen!$E$101</definedName>
    <definedName name="_K36A">Kennzahlen!$E$102</definedName>
    <definedName name="_K37" localSheetId="25">Handbuch!$F$97</definedName>
    <definedName name="_K37">Kennzahlen!$E$103</definedName>
    <definedName name="_K37A">Kennzahlen!$E$104</definedName>
    <definedName name="_K38" localSheetId="25">Handbuch!$F$99</definedName>
    <definedName name="_K38">Kennzahlen!$E$105</definedName>
    <definedName name="_K38A" localSheetId="23">Kennzahlen!$E$106</definedName>
    <definedName name="_K38A" localSheetId="24">Kennzahlen!$E$106</definedName>
    <definedName name="_K38A">Kennzahlen!$E$106</definedName>
    <definedName name="_K39" localSheetId="25">Handbuch!$F$101</definedName>
    <definedName name="_K39">Kennzahlen!$E$107</definedName>
    <definedName name="_K39A">Kennzahlen!$E$108</definedName>
    <definedName name="_K39B">Kennzahlen!$E$109</definedName>
    <definedName name="_K4" localSheetId="25">Handbuch!$F$15</definedName>
    <definedName name="_K4">Kennzahlen!$E$19</definedName>
    <definedName name="_K40" localSheetId="23">Kennzahlen!$E$114</definedName>
    <definedName name="_K40" localSheetId="25">Handbuch!$F$107</definedName>
    <definedName name="_K40" localSheetId="24">Kennzahlen!$E$114</definedName>
    <definedName name="_K40">Kennzahlen!$E$114</definedName>
    <definedName name="_K40A">Kennzahlen!$E$115</definedName>
    <definedName name="_K41" localSheetId="25">Handbuch!$F$109</definedName>
    <definedName name="_K41">Kennzahlen!$E$116</definedName>
    <definedName name="_K42" localSheetId="23">Kennzahlen!$E$117</definedName>
    <definedName name="_K42" localSheetId="25">Handbuch!$F$110</definedName>
    <definedName name="_K42" localSheetId="24">Kennzahlen!$E$117</definedName>
    <definedName name="_K42">Kennzahlen!$E$117</definedName>
    <definedName name="_K43" localSheetId="25">Handbuch!$F$111</definedName>
    <definedName name="_K43">Kennzahlen!$E$118</definedName>
    <definedName name="_K44" localSheetId="25">Handbuch!$F$112</definedName>
    <definedName name="_K44">Kennzahlen!$E$119</definedName>
    <definedName name="_K45" localSheetId="25">Handbuch!$F$113</definedName>
    <definedName name="_K45">Kennzahlen!$E$120</definedName>
    <definedName name="_K46" localSheetId="25">Handbuch!$F$114</definedName>
    <definedName name="_K46">Kennzahlen!$E$121</definedName>
    <definedName name="_K47" localSheetId="25">Handbuch!$F$115</definedName>
    <definedName name="_K47">Kennzahlen!$E$122</definedName>
    <definedName name="_K48" localSheetId="25">Handbuch!$F$116</definedName>
    <definedName name="_K48">Kennzahlen!$E$123</definedName>
    <definedName name="_K48A">Kennzahlen!$E$124</definedName>
    <definedName name="_K48B" localSheetId="23">Kennzahlen!$E$125</definedName>
    <definedName name="_K48B" localSheetId="24">Kennzahlen!$E$125</definedName>
    <definedName name="_K48B">Kennzahlen!$E$125</definedName>
    <definedName name="_K48C">Kennzahlen!$E$126</definedName>
    <definedName name="_K48D">Kennzahlen!$E$127</definedName>
    <definedName name="_K48E">Kennzahlen!$E$128</definedName>
    <definedName name="_K49" localSheetId="25">Handbuch!$F$123</definedName>
    <definedName name="_K49">Kennzahlen!$E$131</definedName>
    <definedName name="_K49A">Kennzahlen!$E$132</definedName>
    <definedName name="_K5" localSheetId="25">Handbuch!$F$17</definedName>
    <definedName name="_K5">Kennzahlen!$E$21</definedName>
    <definedName name="_K50" localSheetId="23">Kennzahlen!$E$133</definedName>
    <definedName name="_K50" localSheetId="25">Handbuch!$F$125</definedName>
    <definedName name="_K50" localSheetId="24">Kennzahlen!$E$133</definedName>
    <definedName name="_K50">Kennzahlen!$E$133</definedName>
    <definedName name="_K51" localSheetId="25">Handbuch!$F$126</definedName>
    <definedName name="_K51">Kennzahlen!$E$134</definedName>
    <definedName name="_K52">Kennzahlen!$E$135</definedName>
    <definedName name="_K53">Kennzahlen!$E$136</definedName>
    <definedName name="_K54" localSheetId="23">Kennzahlen!$E$137</definedName>
    <definedName name="_K54" localSheetId="24">Kennzahlen!$E$137</definedName>
    <definedName name="_K54">Kennzahlen!$E$137</definedName>
    <definedName name="_K55">Kennzahlen!$E$138</definedName>
    <definedName name="_K6" localSheetId="25">Handbuch!$F$20</definedName>
    <definedName name="_K6">Kennzahlen!$E$24</definedName>
    <definedName name="_K7" localSheetId="25">Handbuch!$F$26</definedName>
    <definedName name="_K7">Kennzahlen!$E$30</definedName>
    <definedName name="_K8" localSheetId="25">Handbuch!$F$27</definedName>
    <definedName name="_K8">Kennzahlen!$E$31</definedName>
    <definedName name="_K9" localSheetId="25">Handbuch!$F$32</definedName>
    <definedName name="_K9">Kennzahlen!$E$36</definedName>
    <definedName name="_KA03" localSheetId="23">'Teil I - S.3'!$D$10</definedName>
    <definedName name="_KA03" localSheetId="24">'Teil I - S.3'!$D$10</definedName>
    <definedName name="_KA03">'Teil I - S.3'!$D$10</definedName>
    <definedName name="_KA04" localSheetId="23">'Teil I - S.3'!$D$11</definedName>
    <definedName name="_KA04" localSheetId="24">'Teil I - S.3'!$D$11</definedName>
    <definedName name="_KA04">'Teil I - S.3'!$D$11</definedName>
    <definedName name="_KA07" localSheetId="23">'Teil I - S.3'!$D$19</definedName>
    <definedName name="_KA07" localSheetId="24">'Teil I - S.3'!$D$19</definedName>
    <definedName name="_KA07">'Teil I - S.3'!$D$19</definedName>
    <definedName name="_KA08" localSheetId="23">'Teil I - S.3'!$D$20</definedName>
    <definedName name="_KA08" localSheetId="24">'Teil I - S.3'!$D$20</definedName>
    <definedName name="_KA08">'Teil I - S.3'!$D$20</definedName>
    <definedName name="_KV08" localSheetId="23">'Teil I - S.4'!$H$38</definedName>
    <definedName name="_KV08" localSheetId="24">'Teil I - S.4'!$H$38</definedName>
    <definedName name="_KV08">'Teil I - S.4'!$H$38</definedName>
    <definedName name="_KV09" localSheetId="23">'Teil I - S.5'!$D$38</definedName>
    <definedName name="_KV09" localSheetId="24">'Teil I - S.5'!$D$38</definedName>
    <definedName name="_KV09">'Teil I - S.5'!$D$38</definedName>
    <definedName name="_KV10" localSheetId="23">'Teil I - S.5'!$D$41</definedName>
    <definedName name="_KV10" localSheetId="24">'Teil I - S.5'!$D$41</definedName>
    <definedName name="_KV10">'Teil I - S.5'!$D$41</definedName>
    <definedName name="_KWEG">#REF!</definedName>
    <definedName name="_KWOH">#REF!</definedName>
    <definedName name="_LG01" localSheetId="23">'Teil II'!$D$9</definedName>
    <definedName name="_LG01" localSheetId="24">'Teil II'!$D$9</definedName>
    <definedName name="_LG01">'Teil II'!$D$9</definedName>
    <definedName name="_LG02" localSheetId="23">'Teil II'!$D$17</definedName>
    <definedName name="_LG02" localSheetId="24">'Teil II'!$D$17</definedName>
    <definedName name="_LG02">'Teil II'!$D$17</definedName>
    <definedName name="_LG03" localSheetId="23">'Teil II'!$D$10</definedName>
    <definedName name="_LG03" localSheetId="24">'Teil II'!$D$10</definedName>
    <definedName name="_LG03">'Teil II'!$D$10</definedName>
    <definedName name="_LG04" localSheetId="23">'Teil II'!$D$18</definedName>
    <definedName name="_LG04" localSheetId="24">'Teil II'!$D$18</definedName>
    <definedName name="_LG04">'Teil II'!$D$18</definedName>
    <definedName name="_LG05" localSheetId="23">'Teil II'!$D$11</definedName>
    <definedName name="_LG05" localSheetId="24">'Teil II'!$D$11</definedName>
    <definedName name="_LG05">'Teil II'!$D$11</definedName>
    <definedName name="_LG06" localSheetId="23">'Teil II'!$D$19</definedName>
    <definedName name="_LG06" localSheetId="24">'Teil II'!$D$19</definedName>
    <definedName name="_LG06">'Teil II'!$D$19</definedName>
    <definedName name="_LG09" localSheetId="23">'Teil II'!$D$25</definedName>
    <definedName name="_LG09" localSheetId="24">'Teil II'!$D$25</definedName>
    <definedName name="_LG09">'Teil II'!$D$25</definedName>
    <definedName name="_LG10" localSheetId="23">'Teil I - S.8'!$D$39</definedName>
    <definedName name="_LG10" localSheetId="24">'Teil I - S.8'!$D$39</definedName>
    <definedName name="_LG10">'Teil I - S.8'!$D$39</definedName>
    <definedName name="_LG20" localSheetId="23">'Teil II'!$D$20</definedName>
    <definedName name="_LG20" localSheetId="24">'Teil II'!$D$20</definedName>
    <definedName name="_LG20">'Teil II'!$D$20</definedName>
    <definedName name="_LR09" localSheetId="23">'Teil I - S.4'!$K$43</definedName>
    <definedName name="_LR09" localSheetId="24">'Teil I - S.4'!$K$43</definedName>
    <definedName name="_LR09">'Teil I - S.4'!$K$43</definedName>
    <definedName name="_LR09A" localSheetId="23">'Teil I - S.4'!$K$47</definedName>
    <definedName name="_LR09A" localSheetId="24">'Teil I - S.4'!$K$47</definedName>
    <definedName name="_LR09A">'Teil I - S.4'!$K$47</definedName>
    <definedName name="_LR10" localSheetId="23">'Teil I - S.4'!$K$40</definedName>
    <definedName name="_LR10" localSheetId="24">'Teil I - S.4'!$K$40</definedName>
    <definedName name="_LR10">'Teil I - S.4'!$K$40</definedName>
    <definedName name="_LR10N" localSheetId="25">Handbuch!$G$66</definedName>
    <definedName name="_LR10N">Kennzahlen!$F$67</definedName>
    <definedName name="_LV10" localSheetId="23">'Teil I - S.5'!$D$34</definedName>
    <definedName name="_LV10" localSheetId="24">'Teil I - S.5'!$D$34</definedName>
    <definedName name="_LV10">'Teil I - S.5'!$D$34</definedName>
    <definedName name="_LW05" localSheetId="23">'Teil I - S.2'!$F$40</definedName>
    <definedName name="_LW05" localSheetId="24">'Teil I - S.2'!$F$40</definedName>
    <definedName name="_LW05">'Teil I - S.2'!$F$40</definedName>
    <definedName name="_LW06" localSheetId="23">'Teil I - S.2'!$F$41</definedName>
    <definedName name="_LW06" localSheetId="24">'Teil I - S.2'!$F$41</definedName>
    <definedName name="_LW06">'Teil I - S.2'!$F$41</definedName>
    <definedName name="_LW07" localSheetId="23">'Teil I - S.2'!$F$42</definedName>
    <definedName name="_LW07" localSheetId="24">'Teil I - S.2'!$F$42</definedName>
    <definedName name="_LW07">'Teil I - S.2'!$F$42</definedName>
    <definedName name="_LW08" localSheetId="23">'Teil I - S.2'!$F$43</definedName>
    <definedName name="_LW08" localSheetId="24">'Teil I - S.2'!$F$43</definedName>
    <definedName name="_LW08">'Teil I - S.2'!$F$43</definedName>
    <definedName name="_LW09" localSheetId="23">'Teil I - S.2'!$F$44</definedName>
    <definedName name="_LW09" localSheetId="24">'Teil I - S.2'!$F$44</definedName>
    <definedName name="_LW09">'Teil I - S.2'!$F$44</definedName>
    <definedName name="_LW10" localSheetId="23">'Teil I - S.2'!$F$37</definedName>
    <definedName name="_LW10" localSheetId="24">'Teil I - S.2'!$F$37</definedName>
    <definedName name="_LW10">'Teil I - S.2'!$F$37</definedName>
    <definedName name="_MGKBI" localSheetId="23">'Teil AGW'!#REF!</definedName>
    <definedName name="_MGKBI" localSheetId="26">'Teil AGW'!#REF!</definedName>
    <definedName name="_MGKBI" localSheetId="24">'Teil AGW'!#REF!</definedName>
    <definedName name="_MGKBI">'Teil AGW'!#REF!</definedName>
    <definedName name="_MS19B">'Management Summary'!$F$34</definedName>
    <definedName name="_MW10" localSheetId="23">'Teil I - S.2'!$F$30</definedName>
    <definedName name="_MW10" localSheetId="24">'Teil I - S.2'!$F$30</definedName>
    <definedName name="_MW10">'Teil I - S.2'!$F$30</definedName>
    <definedName name="_MW11" localSheetId="23">'Teil I - S.2'!$F$34</definedName>
    <definedName name="_MW11" localSheetId="24">'Teil I - S.2'!$F$34</definedName>
    <definedName name="_MW11">'Teil I - S.2'!$F$34</definedName>
    <definedName name="_NAME" localSheetId="23">'Teil I - S.1 '!$D$9</definedName>
    <definedName name="_NAME" localSheetId="24">'Teil I - S.1 '!$D$9</definedName>
    <definedName name="_NAME">'Teil I - S.1 '!$D$9</definedName>
    <definedName name="_NWEG">#REF!</definedName>
    <definedName name="_NWOH">#REF!</definedName>
    <definedName name="_PA01" localSheetId="23">'Teil I - S.8'!$D$25</definedName>
    <definedName name="_PA01" localSheetId="24">'Teil I - S.8'!$D$25</definedName>
    <definedName name="_PA01">'Teil I - S.8'!$D$25</definedName>
    <definedName name="_PB01" localSheetId="23">'Teil I - S.1 '!$H$106</definedName>
    <definedName name="_PB01" localSheetId="24">'Teil I - S.1 '!$H$106</definedName>
    <definedName name="_PB01">'Teil I - S.1 '!$H$107</definedName>
    <definedName name="_PB02" localSheetId="23">'Teil I - S.1 '!$H$107</definedName>
    <definedName name="_PB02" localSheetId="24">'Teil I - S.1 '!$H$107</definedName>
    <definedName name="_PB02">'Teil I - S.1 '!$H$108</definedName>
    <definedName name="_PB03" localSheetId="23">'Teil I - S.1 '!$H$108</definedName>
    <definedName name="_PB03" localSheetId="24">'Teil I - S.1 '!$H$108</definedName>
    <definedName name="_PB03">'Teil I - S.1 '!$H$109</definedName>
    <definedName name="_PB04" localSheetId="23">'Teil I - S.1 '!$H$109</definedName>
    <definedName name="_PB04" localSheetId="24">'Teil I - S.1 '!$H$109</definedName>
    <definedName name="_PB04">'Teil I - S.1 '!$H$110</definedName>
    <definedName name="_PB05" localSheetId="23">'Teil I - S.1 '!$H$110</definedName>
    <definedName name="_PB05" localSheetId="24">'Teil I - S.1 '!$H$110</definedName>
    <definedName name="_PB05">'Teil I - S.1 '!$H$111</definedName>
    <definedName name="_PB06" localSheetId="23">'Teil I - S.1 '!$H$111</definedName>
    <definedName name="_PB06" localSheetId="24">'Teil I - S.1 '!$H$111</definedName>
    <definedName name="_PB06">'Teil I - S.1 '!$H$112</definedName>
    <definedName name="_PB10" localSheetId="23">'Teil I - S.1 '!$H$113</definedName>
    <definedName name="_PB10" localSheetId="24">'Teil I - S.1 '!$H$113</definedName>
    <definedName name="_PB10">'Teil I - S.1 '!$H$114</definedName>
    <definedName name="_PB11">#REF!</definedName>
    <definedName name="_PB12">#REF!</definedName>
    <definedName name="_PB13">#REF!</definedName>
    <definedName name="_PB14">#REF!</definedName>
    <definedName name="_PB15">#REF!</definedName>
    <definedName name="_PB16">#REF!</definedName>
    <definedName name="_PB30" localSheetId="23">'Teil II'!$D$68</definedName>
    <definedName name="_PB30" localSheetId="24">'Teil II'!$D$68</definedName>
    <definedName name="_PB30">'Teil II'!$D$68</definedName>
    <definedName name="_PE01" localSheetId="23">'Teil I - S.2'!$D$23</definedName>
    <definedName name="_PE01" localSheetId="24">'Teil I - S.2'!$D$23</definedName>
    <definedName name="_PE01">'Teil I - S.2'!$D$23</definedName>
    <definedName name="_PE02" localSheetId="23">'Teil I - S.2'!$D$24</definedName>
    <definedName name="_PE02" localSheetId="24">'Teil I - S.2'!$D$24</definedName>
    <definedName name="_PE02">'Teil I - S.2'!$D$24</definedName>
    <definedName name="_PE03" localSheetId="23">'Teil I - S.2'!$D$25</definedName>
    <definedName name="_PE03" localSheetId="24">'Teil I - S.2'!$D$25</definedName>
    <definedName name="_PE03">'Teil I - S.2'!$D$25</definedName>
    <definedName name="_PERS" localSheetId="23">'Teil I - S.1 '!$H$84</definedName>
    <definedName name="_PERS" localSheetId="24">'Teil I - S.1 '!$H$84</definedName>
    <definedName name="_PERS">'Teil I - S.1 '!$H$85</definedName>
    <definedName name="_PN10" localSheetId="23">'Teil I - S.2'!#REF!</definedName>
    <definedName name="_PN10" localSheetId="26">'Teil I - S.2'!#REF!</definedName>
    <definedName name="_PN10" localSheetId="24">'Teil I - S.2'!#REF!</definedName>
    <definedName name="_PN10">'Teil I - S.2'!#REF!</definedName>
    <definedName name="_RA02" localSheetId="23">'Teil I - S.5'!$D$40</definedName>
    <definedName name="_RA02" localSheetId="24">'Teil I - S.5'!$D$40</definedName>
    <definedName name="_RA02">'Teil I - S.5'!$D$40</definedName>
    <definedName name="_RBAU" localSheetId="23">'Teil I - S.4'!$E$37</definedName>
    <definedName name="_RBAU" localSheetId="24">'Teil I - S.4'!$E$37</definedName>
    <definedName name="_RBAU">'Teil I - S.4'!$E$37</definedName>
    <definedName name="_REFO" localSheetId="23">'Teil I - S.1 '!$H$22</definedName>
    <definedName name="_REFO" localSheetId="24">'Teil I - S.1 '!$H$22</definedName>
    <definedName name="_REFO">'Teil I - S.1 '!$H$22</definedName>
    <definedName name="_REGI" localSheetId="23">'Teil I - S.1 '!$H$68</definedName>
    <definedName name="_REGI" localSheetId="24">'Teil I - S.1 '!$H$68</definedName>
    <definedName name="_REGI">'Teil I - S.1 '!$H$69</definedName>
    <definedName name="_REGN" localSheetId="23">'Teil I - S.1 '!$H$94</definedName>
    <definedName name="_REGN" localSheetId="24">'Teil I - S.1 '!$H$94</definedName>
    <definedName name="_REGN">'Teil I - S.1 '!$H$95</definedName>
    <definedName name="_RGLK">'Teil I - S.1 '!$H$97</definedName>
    <definedName name="_SA01" localSheetId="23">'Teil I - S.8'!$D$15</definedName>
    <definedName name="_SA01" localSheetId="24">'Teil I - S.8'!$D$15</definedName>
    <definedName name="_SA01">'Teil I - S.8'!$D$15</definedName>
    <definedName name="_SA05" localSheetId="23">'Teil I - S.8'!$D$80</definedName>
    <definedName name="_SA05" localSheetId="24">'Teil I - S.8'!$D$80</definedName>
    <definedName name="_SA05">'Teil I - S.8'!$D$80</definedName>
    <definedName name="_SA10" localSheetId="23">'Teil I - S.8'!$D$71</definedName>
    <definedName name="_SA10" localSheetId="24">'Teil I - S.8'!$D$71</definedName>
    <definedName name="_SA10">'Teil I - S.8'!$D$71</definedName>
    <definedName name="_SA11" localSheetId="23">'Teil I - S.8'!$D$81</definedName>
    <definedName name="_SA11" localSheetId="24">'Teil I - S.8'!$D$81</definedName>
    <definedName name="_SA11">'Teil I - S.8'!$D$81</definedName>
    <definedName name="_SE01" localSheetId="23">'Teil I - S.7'!$D$31</definedName>
    <definedName name="_SE01" localSheetId="24">'Teil I - S.7'!$D$31</definedName>
    <definedName name="_SE01">'Teil I - S.7'!$D$31</definedName>
    <definedName name="_SE02" localSheetId="23">'Teil I - S.7'!$D$32</definedName>
    <definedName name="_SE02" localSheetId="24">'Teil I - S.7'!$D$32</definedName>
    <definedName name="_SE02">'Teil I - S.7'!$D$32</definedName>
    <definedName name="_SE03" localSheetId="23">'Teil I - S.7'!$D$33</definedName>
    <definedName name="_SE03" localSheetId="24">'Teil I - S.7'!$D$33</definedName>
    <definedName name="_SE03">'Teil I - S.7'!$D$33</definedName>
    <definedName name="_SE04" localSheetId="23">'Teil I - S.7'!$D$40</definedName>
    <definedName name="_SE04" localSheetId="24">'Teil I - S.7'!$D$40</definedName>
    <definedName name="_SE04">'Teil I - S.7'!$D$40</definedName>
    <definedName name="_SE05" localSheetId="23">'Teil I - S.7'!$D$34</definedName>
    <definedName name="_SE05" localSheetId="24">'Teil I - S.7'!$D$34</definedName>
    <definedName name="_SE05">'Teil I - S.7'!$D$34</definedName>
    <definedName name="_SE06" localSheetId="23">'Teil I - S.7'!#REF!</definedName>
    <definedName name="_SE06" localSheetId="26">'Teil I - S.7'!#REF!</definedName>
    <definedName name="_SE06" localSheetId="24">'Teil I - S.7'!#REF!</definedName>
    <definedName name="_SE06">'Teil I - S.7'!#REF!</definedName>
    <definedName name="_SE07" localSheetId="23">'Teil I - S.7'!$D$35</definedName>
    <definedName name="_SE07" localSheetId="24">'Teil I - S.7'!$D$35</definedName>
    <definedName name="_SE07">'Teil I - S.7'!$D$35</definedName>
    <definedName name="_SE08" localSheetId="23">'Teil I - S.7'!$D$36</definedName>
    <definedName name="_SE08" localSheetId="24">'Teil I - S.7'!$D$36</definedName>
    <definedName name="_SE08">'Teil I - S.7'!$D$36</definedName>
    <definedName name="_SE09" localSheetId="23">'Teil I - S.7'!$D$37</definedName>
    <definedName name="_SE09" localSheetId="24">'Teil I - S.7'!$D$37</definedName>
    <definedName name="_SE09">'Teil I - S.7'!$D$37</definedName>
    <definedName name="_SE10" localSheetId="23">'Teil I - S.7'!$D$27</definedName>
    <definedName name="_SE10" localSheetId="24">'Teil I - S.7'!$D$27</definedName>
    <definedName name="_SE10">'Teil I - S.7'!$D$27</definedName>
    <definedName name="_SE11" localSheetId="23">'Teil I - S.7'!$D$38</definedName>
    <definedName name="_SE11" localSheetId="24">'Teil I - S.7'!$D$38</definedName>
    <definedName name="_SE11">'Teil I - S.7'!$D$38</definedName>
    <definedName name="_SE12" localSheetId="23">'Teil I - S.7'!$D$39</definedName>
    <definedName name="_SE12" localSheetId="24">'Teil I - S.7'!$D$39</definedName>
    <definedName name="_SE12">'Teil I - S.7'!$D$39</definedName>
    <definedName name="_SL10" localSheetId="23">'Teil I - S.5'!$D$31</definedName>
    <definedName name="_SL10" localSheetId="24">'Teil I - S.5'!$D$31</definedName>
    <definedName name="_SL10">'Teil I - S.5'!$D$31</definedName>
    <definedName name="_SL20" localSheetId="23">'Teil I - S.5'!$D$39</definedName>
    <definedName name="_SL20" localSheetId="24">'Teil I - S.5'!$D$39</definedName>
    <definedName name="_SL20">'Teil I - S.5'!$D$39</definedName>
    <definedName name="_SP09" localSheetId="23">'Teil I - S.4'!$E$21</definedName>
    <definedName name="_SP09" localSheetId="24">'Teil I - S.4'!$E$21</definedName>
    <definedName name="_SP09">'Teil I - S.4'!$E$21</definedName>
    <definedName name="_SP10" localSheetId="23">'Teil I - S.4'!$E$22</definedName>
    <definedName name="_SP10" localSheetId="24">'Teil I - S.4'!$E$22</definedName>
    <definedName name="_SP10">'Teil I - S.4'!$E$22</definedName>
    <definedName name="_SP11" localSheetId="23">'Teil I - S.4'!$E$25</definedName>
    <definedName name="_SP11" localSheetId="24">'Teil I - S.4'!$E$25</definedName>
    <definedName name="_SP11">'Teil I - S.4'!$E$25</definedName>
    <definedName name="_SPAR">'Teil I - S.1 '!$H$25</definedName>
    <definedName name="_ST10" localSheetId="23">'Teil I - S.9'!$D$22</definedName>
    <definedName name="_ST10" localSheetId="24">'Teil I - S.9'!$D$22</definedName>
    <definedName name="_ST10">'Teil I - S.9'!$D$22</definedName>
    <definedName name="_T03" localSheetId="23">Kennzahlen!#REF!</definedName>
    <definedName name="_T03" localSheetId="26">Kennzahlen!#REF!</definedName>
    <definedName name="_T03" localSheetId="24">Kennzahlen!#REF!</definedName>
    <definedName name="_T03">Kennzahlen!#REF!</definedName>
    <definedName name="_TAET" localSheetId="23">'Teil I - S.1 '!$H$53</definedName>
    <definedName name="_TAET" localSheetId="24">'Teil I - S.1 '!$H$53</definedName>
    <definedName name="_TAET">'Teil I - S.1 '!$H$54</definedName>
    <definedName name="_TBAU" localSheetId="23">'Teil I - S.1 '!$H$11</definedName>
    <definedName name="_TBAU" localSheetId="24">'Teil I - S.1 '!$H$11</definedName>
    <definedName name="_TBAU">'Teil I - S.1 '!$H$11</definedName>
    <definedName name="_TBAV" localSheetId="23">'Teil I - S.1 '!$H$15</definedName>
    <definedName name="_TBAV" localSheetId="24">'Teil I - S.1 '!$H$15</definedName>
    <definedName name="_TBAV">'Teil I - S.1 '!$H$15</definedName>
    <definedName name="_TEAB" localSheetId="23">'Teil I - S.1 '!$H$63</definedName>
    <definedName name="_TEAB" localSheetId="24">'Teil I - S.1 '!$H$63</definedName>
    <definedName name="_TEAB">'Teil I - S.1 '!$H$64</definedName>
    <definedName name="_TEIL" localSheetId="23">Kontrolle!$F$29</definedName>
    <definedName name="_TEIL" localSheetId="24">Kontrolle!$F$29</definedName>
    <definedName name="_TEIL">Kontrolle!$F$29</definedName>
    <definedName name="_TI10" localSheetId="23">'Teil I - S.5'!$D$16</definedName>
    <definedName name="_TI10" localSheetId="24">'Teil I - S.5'!$D$16</definedName>
    <definedName name="_TI10">'Teil I - S.5'!$D$16</definedName>
    <definedName name="_UE01" localSheetId="23">'Teil I - S.6'!$D$11</definedName>
    <definedName name="_UE01" localSheetId="24">'Teil I - S.6'!$D$11</definedName>
    <definedName name="_UE01">'Teil I - S.6'!$D$11</definedName>
    <definedName name="_UE02" localSheetId="23">'Teil I - S.6'!$D$12</definedName>
    <definedName name="_UE02" localSheetId="24">'Teil I - S.6'!$D$12</definedName>
    <definedName name="_UE02">'Teil I - S.6'!$D$12</definedName>
    <definedName name="_UE03" localSheetId="23">'Teil I - S.6'!$D$13</definedName>
    <definedName name="_UE03" localSheetId="24">'Teil I - S.6'!$D$13</definedName>
    <definedName name="_UE03">'Teil I - S.6'!$D$13</definedName>
    <definedName name="_UE04" localSheetId="23">'Teil I - S.6'!$D$25</definedName>
    <definedName name="_UE04" localSheetId="24">'Teil I - S.6'!$D$25</definedName>
    <definedName name="_UE04">'Teil I - S.6'!$D$25</definedName>
    <definedName name="_UE05" localSheetId="23">'Teil I - S.6'!$D$15</definedName>
    <definedName name="_UE05" localSheetId="24">'Teil I - S.6'!$D$15</definedName>
    <definedName name="_UE05">'Teil I - S.6'!$D$15</definedName>
    <definedName name="_UE06" localSheetId="23">'Teil I - S.6'!$D$22</definedName>
    <definedName name="_UE06" localSheetId="24">'Teil I - S.6'!$D$22</definedName>
    <definedName name="_UE06">'Teil I - S.6'!$D$22</definedName>
    <definedName name="_UE07" localSheetId="23">'Teil I - S.6'!$D$26</definedName>
    <definedName name="_UE07" localSheetId="24">'Teil I - S.6'!$D$26</definedName>
    <definedName name="_UE07">'Teil I - S.6'!$D$26</definedName>
    <definedName name="_UE08" localSheetId="23">'Teil I - S.6'!$D$22</definedName>
    <definedName name="_UE08" localSheetId="24">'Teil I - S.6'!$D$22</definedName>
    <definedName name="_UE08">'Teil I - S.6'!$D$22</definedName>
    <definedName name="_UE10" localSheetId="23">'Teil I - S.6'!$D$6</definedName>
    <definedName name="_UE10" localSheetId="24">'Teil I - S.6'!$D$6</definedName>
    <definedName name="_UE10">'Teil I - S.6'!$D$6</definedName>
    <definedName name="_UE11" localSheetId="23">'Teil I - S.6'!#REF!</definedName>
    <definedName name="_UE11" localSheetId="26">'Teil I - S.6'!#REF!</definedName>
    <definedName name="_UE11" localSheetId="24">'Teil I - S.6'!#REF!</definedName>
    <definedName name="_UE11">'Teil I - S.6'!#REF!</definedName>
    <definedName name="_UE12" localSheetId="23">'Teil I - S.6'!#REF!</definedName>
    <definedName name="_UE12" localSheetId="26">'Teil I - S.6'!#REF!</definedName>
    <definedName name="_UE12" localSheetId="24">'Teil I - S.6'!#REF!</definedName>
    <definedName name="_UE12">'Teil I - S.6'!#REF!</definedName>
    <definedName name="_UE13" localSheetId="23">'Teil I - S.6'!#REF!</definedName>
    <definedName name="_UE13" localSheetId="26">'Teil I - S.6'!#REF!</definedName>
    <definedName name="_UE13" localSheetId="24">'Teil I - S.6'!#REF!</definedName>
    <definedName name="_UE13">'Teil I - S.6'!#REF!</definedName>
    <definedName name="_UE20" localSheetId="23">'Teil I - S.6'!$D$33</definedName>
    <definedName name="_UE20" localSheetId="24">'Teil I - S.6'!$D$33</definedName>
    <definedName name="_UE20">'Teil I - S.6'!$D$33</definedName>
    <definedName name="_UE30" localSheetId="23">'Teil I - S.6'!$D$43</definedName>
    <definedName name="_UE30" localSheetId="24">'Teil I - S.6'!$D$43</definedName>
    <definedName name="_UE30">'Teil I - S.6'!$D$43</definedName>
    <definedName name="_UE40" localSheetId="23">'Teil I - S.6'!$D$46</definedName>
    <definedName name="_UE40" localSheetId="24">'Teil I - S.6'!$D$46</definedName>
    <definedName name="_UE40">'Teil I - S.6'!$D$46</definedName>
    <definedName name="_UE45">'Teil I - S.6'!$D$37</definedName>
    <definedName name="_UE50" localSheetId="23">'Teil I - S.6'!$D$36</definedName>
    <definedName name="_UE50" localSheetId="24">'Teil I - S.6'!$D$36</definedName>
    <definedName name="_UE50">'Teil I - S.6'!$D$36</definedName>
    <definedName name="_UE51" localSheetId="23">'Teil I - S.6'!$D$39</definedName>
    <definedName name="_UE51" localSheetId="24">'Teil I - S.6'!$D$39</definedName>
    <definedName name="_UE51">'Teil I - S.6'!$D$39</definedName>
    <definedName name="_UK10">'[1]WEG '!$H$112</definedName>
    <definedName name="_UKZ" localSheetId="23">'Teil I - S.1 '!$D$7</definedName>
    <definedName name="_UKZ" localSheetId="24">'Teil I - S.1 '!$D$7</definedName>
    <definedName name="_UKZ">'Teil I - S.1 '!$D$7</definedName>
    <definedName name="_UV10" localSheetId="23">'Teil I - S.3'!$D$47</definedName>
    <definedName name="_UV10" localSheetId="24">'Teil I - S.3'!$D$47</definedName>
    <definedName name="_UV10">'Teil I - S.3'!$D$47</definedName>
    <definedName name="_UV11" localSheetId="23">'Teil I - S.3'!#REF!</definedName>
    <definedName name="_UV11" localSheetId="26">'Teil I - S.3'!#REF!</definedName>
    <definedName name="_UV11" localSheetId="24">'Teil I - S.3'!#REF!</definedName>
    <definedName name="_UV11">'Teil I - S.3'!#REF!</definedName>
    <definedName name="_UV20" localSheetId="23">'Teil I - S.3'!$D$50</definedName>
    <definedName name="_UV20" localSheetId="24">'Teil I - S.3'!$D$50</definedName>
    <definedName name="_UV20">'Teil I - S.3'!$D$50</definedName>
    <definedName name="_UV22" localSheetId="23">'Teil I - S.3'!#REF!</definedName>
    <definedName name="_UV22" localSheetId="26">'Teil I - S.3'!#REF!</definedName>
    <definedName name="_UV22" localSheetId="24">'Teil I - S.3'!#REF!</definedName>
    <definedName name="_UV22">'Teil I - S.3'!#REF!</definedName>
    <definedName name="_UV23" localSheetId="23">'Teil I - S.3'!$D$55</definedName>
    <definedName name="_UV23" localSheetId="24">'Teil I - S.3'!$D$55</definedName>
    <definedName name="_UV23">'Teil I - S.3'!$D$55</definedName>
    <definedName name="_UV24" localSheetId="23">'Teil I - S.3'!$D$56</definedName>
    <definedName name="_UV24" localSheetId="24">'Teil I - S.3'!$D$56</definedName>
    <definedName name="_UV24">'Teil I - S.3'!$D$56</definedName>
    <definedName name="_UV25" localSheetId="23">'Teil I - S.3'!$D$54</definedName>
    <definedName name="_UV25" localSheetId="24">'Teil I - S.3'!$D$54</definedName>
    <definedName name="_UV25">'Teil I - S.3'!$D$54</definedName>
    <definedName name="_VE01" localSheetId="23">'Teil I - S.2'!$D$17</definedName>
    <definedName name="_VE01" localSheetId="24">'Teil I - S.2'!$D$17</definedName>
    <definedName name="_VE01">'Teil I - S.2'!$D$17</definedName>
    <definedName name="_VE02" localSheetId="23">'Teil I - S.2'!$D$18</definedName>
    <definedName name="_VE02" localSheetId="24">'Teil I - S.2'!$D$18</definedName>
    <definedName name="_VE02">'Teil I - S.2'!$D$18</definedName>
    <definedName name="_VE03" localSheetId="23">'Teil I - S.2'!$D$19</definedName>
    <definedName name="_VE03" localSheetId="24">'Teil I - S.2'!$D$19</definedName>
    <definedName name="_VE03">'Teil I - S.2'!$D$19</definedName>
    <definedName name="_VE04" localSheetId="23">'Teil I - S.2'!$D$20</definedName>
    <definedName name="_VE04" localSheetId="24">'Teil I - S.2'!$D$20</definedName>
    <definedName name="_VE04">'Teil I - S.2'!$D$20</definedName>
    <definedName name="_VERB" localSheetId="23">'Teil I - S.1 '!$H$92</definedName>
    <definedName name="_VERB" localSheetId="24">'Teil I - S.1 '!$H$92</definedName>
    <definedName name="_VERB">'Teil I - S.1 '!$H$93</definedName>
    <definedName name="_VERK01" localSheetId="23">'Teil AGW'!$D$8</definedName>
    <definedName name="_VERK01" localSheetId="24">'Teil AGW'!$D$8</definedName>
    <definedName name="_VERK01">'Teil AGW'!$D$8</definedName>
    <definedName name="_VERK02" localSheetId="23">'Teil AGW'!$D$9</definedName>
    <definedName name="_VERK02" localSheetId="24">'Teil AGW'!$D$9</definedName>
    <definedName name="_VERK02">'Teil AGW'!$D$9</definedName>
    <definedName name="_VERK03" localSheetId="23">'Teil AGW'!$D$13</definedName>
    <definedName name="_VERK03" localSheetId="24">'Teil AGW'!$D$13</definedName>
    <definedName name="_VERK03">'Teil AGW'!$D$13</definedName>
    <definedName name="_VERK04" localSheetId="23">'Teil AGW'!$D$15</definedName>
    <definedName name="_VERK04" localSheetId="24">'Teil AGW'!$D$15</definedName>
    <definedName name="_VERK04">'Teil AGW'!$D$15</definedName>
    <definedName name="_VERK1">#REF!</definedName>
    <definedName name="_VERK2">#REF!</definedName>
    <definedName name="_VERKER">#REF!</definedName>
    <definedName name="_VVF">'Teil I - S.1 '!$H$60</definedName>
    <definedName name="_WAA10">'Teil WEG'!$H$115</definedName>
    <definedName name="_WACC" localSheetId="23">'Teil AGW'!#REF!</definedName>
    <definedName name="_WACC" localSheetId="26">'Teil AGW'!#REF!</definedName>
    <definedName name="_WACC" localSheetId="24">'Teil AGW'!#REF!</definedName>
    <definedName name="_WACC">'Teil AGW'!#REF!</definedName>
    <definedName name="_WAEH" localSheetId="23">'Teil I - S.1 '!$C$3</definedName>
    <definedName name="_WAEH" localSheetId="24">'Teil I - S.1 '!$C$3</definedName>
    <definedName name="_WAEH">'Teil I - S.1 '!$C$3</definedName>
    <definedName name="_WBAUM">'Teil WEG'!$H$88</definedName>
    <definedName name="_WBJ01">'Teil WEG'!$H$60</definedName>
    <definedName name="_WED10">'Teil WEG'!$H$121</definedName>
    <definedName name="_WEG">'Teil WEG'!$H$7</definedName>
    <definedName name="_WEMPF">'Teil WEG'!$H$90</definedName>
    <definedName name="_WEN11">'Teil WEG'!$H$63</definedName>
    <definedName name="_WEP01">'Teil WEG'!$H$24</definedName>
    <definedName name="_WEP02">'Teil WEG'!$H$25</definedName>
    <definedName name="_WEP03">'Teil WEG'!$H$26</definedName>
    <definedName name="_WEP10">'Teil WEG'!$H$28</definedName>
    <definedName name="_WFE10">'Teil WEG'!$H$100</definedName>
    <definedName name="_WGK10">'Teil WEG'!$H$123</definedName>
    <definedName name="_WGW10">'Teil WEG'!$H$126</definedName>
    <definedName name="_WLG10">'Teil WEG'!$H$112</definedName>
    <definedName name="_WLW01">'Teil WEG'!$H$74</definedName>
    <definedName name="_WLW02">'Teil WEG'!$H$75</definedName>
    <definedName name="_WLW03">'Teil WEG'!$H$76</definedName>
    <definedName name="_WLW05">'Teil WEG'!#REF!</definedName>
    <definedName name="_WLW10">'Teil WEG'!#REF!</definedName>
    <definedName name="_WLWN01">'Teil WEG'!$H$80</definedName>
    <definedName name="_WLWN02">'Teil WEG'!$H$81</definedName>
    <definedName name="_WLWN03">'Teil WEG'!$H$82</definedName>
    <definedName name="_WMESS">'Teil WEG'!$H$94</definedName>
    <definedName name="_WMW10">'Teil WEG'!$H$67</definedName>
    <definedName name="_WMW11">'Teil WEG'!$H$70</definedName>
    <definedName name="_WORG">'Teil WEG'!$H$31</definedName>
    <definedName name="_WORP">'Teil WEG'!$H$31</definedName>
    <definedName name="_WPE01">'Teil WEG'!$H$50</definedName>
    <definedName name="_WPE02">'Teil WEG'!$H$52</definedName>
    <definedName name="_WPE03">'Teil WEG'!$H$53</definedName>
    <definedName name="_WPE11">'Teil WEG'!$H$56</definedName>
    <definedName name="_WPE12">'Teil WEG'!$H$57</definedName>
    <definedName name="_WPE13">'Teil WEG'!$H$58</definedName>
    <definedName name="_WSA10">'Teil WEG'!$H$117</definedName>
    <definedName name="_WSONS">'Teil WEG'!$H$96</definedName>
    <definedName name="_WTAR">'Teil WEG'!$H$35</definedName>
    <definedName name="_WUE30">'Teil WEG'!$H$104</definedName>
    <definedName name="_WUE40">'Teil WEG'!$H$107</definedName>
    <definedName name="_WUK10">'Teil WEG'!$H$119</definedName>
    <definedName name="_WURL">'Teil WEG'!$H$39</definedName>
    <definedName name="_WWERB">'Teil WEG'!$H$92</definedName>
    <definedName name="_XX01" localSheetId="23">#REF!</definedName>
    <definedName name="_XX01" localSheetId="26">#REF!</definedName>
    <definedName name="_XX01" localSheetId="24">#REF!</definedName>
    <definedName name="_XX01">#REF!</definedName>
    <definedName name="_XX02" localSheetId="23">#REF!</definedName>
    <definedName name="_XX02" localSheetId="26">#REF!</definedName>
    <definedName name="_XX02" localSheetId="24">#REF!</definedName>
    <definedName name="_XX02">#REF!</definedName>
    <definedName name="_XX03" localSheetId="23">#REF!</definedName>
    <definedName name="_XX03" localSheetId="26">#REF!</definedName>
    <definedName name="_XX03" localSheetId="24">#REF!</definedName>
    <definedName name="_XX03">#REF!</definedName>
    <definedName name="_XX04" localSheetId="23">#REF!</definedName>
    <definedName name="_XX04" localSheetId="26">#REF!</definedName>
    <definedName name="_XX04" localSheetId="24">#REF!</definedName>
    <definedName name="_XX04">#REF!</definedName>
    <definedName name="_XX05" localSheetId="23">'Teil I - S.4'!$K$36</definedName>
    <definedName name="_XX05" localSheetId="24">'Teil I - S.4'!$K$36</definedName>
    <definedName name="_XX05">'Teil I - S.4'!$K$36</definedName>
    <definedName name="_XX06" localSheetId="23">'Teil I - S.4'!$K$37</definedName>
    <definedName name="_XX06" localSheetId="24">'Teil I - S.4'!$K$37</definedName>
    <definedName name="_XX06">'Teil I - S.4'!$K$37</definedName>
    <definedName name="_XX07" localSheetId="23">'Teil I - S.4'!$K$38</definedName>
    <definedName name="_XX07" localSheetId="24">'Teil I - S.4'!$K$38</definedName>
    <definedName name="_XX07">'Teil I - S.4'!$K$38</definedName>
    <definedName name="_XX08" localSheetId="23">'Teil I - S.5'!$D$9</definedName>
    <definedName name="_XX08" localSheetId="24">'Teil I - S.5'!$D$9</definedName>
    <definedName name="_XX08">'Teil I - S.5'!$D$9</definedName>
    <definedName name="_XX09" localSheetId="23">'Teil I - S.5'!$D$10</definedName>
    <definedName name="_XX09" localSheetId="24">'Teil I - S.5'!$D$10</definedName>
    <definedName name="_XX09">'Teil I - S.5'!$D$10</definedName>
    <definedName name="_XX10" localSheetId="23">'Teil I - S.5'!$D$11</definedName>
    <definedName name="_XX10" localSheetId="24">'Teil I - S.5'!$D$11</definedName>
    <definedName name="_XX10">'Teil I - S.5'!$D$11</definedName>
    <definedName name="_XX11" localSheetId="23">'Teil I - S.5'!$D$23</definedName>
    <definedName name="_XX11" localSheetId="24">'Teil I - S.5'!$D$23</definedName>
    <definedName name="_XX11">'Teil I - S.5'!$D$23</definedName>
    <definedName name="_XX12" localSheetId="23">'Teil I - S.5'!$D$24</definedName>
    <definedName name="_XX12" localSheetId="24">'Teil I - S.5'!$D$24</definedName>
    <definedName name="_XX12">'Teil I - S.5'!$D$24</definedName>
    <definedName name="_XX13" localSheetId="23">'Teil I - S.6'!$D$29</definedName>
    <definedName name="_XX13" localSheetId="24">'Teil I - S.6'!$D$29</definedName>
    <definedName name="_XX13">'Teil I - S.6'!$D$29</definedName>
    <definedName name="_XX14" localSheetId="23">'Teil I - S.7'!$D$6</definedName>
    <definedName name="_XX14" localSheetId="24">'Teil I - S.7'!$D$6</definedName>
    <definedName name="_XX14">'Teil I - S.7'!$D$6</definedName>
    <definedName name="_XX15" localSheetId="23">'Teil I - S.7'!$D$19</definedName>
    <definedName name="_XX15" localSheetId="24">'Teil I - S.7'!$D$19</definedName>
    <definedName name="_XX15">'Teil I - S.7'!$D$19</definedName>
    <definedName name="_XX16" localSheetId="23">'Teil I - S.7'!$D$21</definedName>
    <definedName name="_XX16" localSheetId="24">'Teil I - S.7'!$D$21</definedName>
    <definedName name="_XX16">'Teil I - S.7'!$D$21</definedName>
    <definedName name="_XX17" localSheetId="23">'Teil I - S.7'!$D$41</definedName>
    <definedName name="_XX17" localSheetId="24">'Teil I - S.7'!$D$41</definedName>
    <definedName name="_XX17">'Teil I - S.7'!$D$41</definedName>
    <definedName name="_XX18" localSheetId="23">'Teil I - S.8'!$D$27</definedName>
    <definedName name="_XX18" localSheetId="24">'Teil I - S.8'!$D$27</definedName>
    <definedName name="_XX18">'Teil I - S.8'!$D$27</definedName>
    <definedName name="_XX19" localSheetId="23">'Teil II'!$D$12</definedName>
    <definedName name="_XX19" localSheetId="24">'Teil II'!$D$12</definedName>
    <definedName name="_XX19">'Teil II'!$D$12</definedName>
    <definedName name="_XX20" localSheetId="23">'Teil I - S.8'!$D$49</definedName>
    <definedName name="_XX20" localSheetId="24">'Teil I - S.8'!$D$49</definedName>
    <definedName name="_XX20">'Teil I - S.8'!$D$49</definedName>
    <definedName name="_XX21" localSheetId="23">'Teil I - S.8'!$D$79</definedName>
    <definedName name="_XX21" localSheetId="24">'Teil I - S.8'!$D$79</definedName>
    <definedName name="_XX21">'Teil I - S.8'!$D$79</definedName>
    <definedName name="_XX22" localSheetId="23">'Teil I - S.8'!$D$82</definedName>
    <definedName name="_XX22" localSheetId="24">'Teil I - S.8'!$D$82</definedName>
    <definedName name="_XX22">'Teil I - S.8'!$D$82</definedName>
    <definedName name="_XX23" localSheetId="23">'Teil I - S.8'!$D$83</definedName>
    <definedName name="_XX23" localSheetId="24">'Teil I - S.8'!$D$83</definedName>
    <definedName name="_XX23">'Teil I - S.8'!$D$83</definedName>
    <definedName name="_XX24" localSheetId="23">'Teil I - S.9'!$D$14</definedName>
    <definedName name="_XX24" localSheetId="24">'Teil I - S.9'!$D$14</definedName>
    <definedName name="_XX24">'Teil I - S.9'!$D$14</definedName>
    <definedName name="_XX25" localSheetId="23">'Teil I - S.9'!$D$26</definedName>
    <definedName name="_XX25" localSheetId="24">'Teil I - S.9'!$D$26</definedName>
    <definedName name="_XX25">'Teil I - S.9'!$D$26</definedName>
    <definedName name="_XX26" localSheetId="23">'Teil I - S.9'!$D$33</definedName>
    <definedName name="_XX26" localSheetId="24">'Teil I - S.9'!$D$33</definedName>
    <definedName name="_XX26">'Teil I - S.9'!$D$33</definedName>
    <definedName name="_XX27" localSheetId="23">'Teil I - S.9'!$D$34</definedName>
    <definedName name="_XX27" localSheetId="24">'Teil I - S.9'!$D$34</definedName>
    <definedName name="_XX27">'Teil I - S.9'!$D$34</definedName>
    <definedName name="_XX28" localSheetId="23">'Teil I - S.9'!$D$35</definedName>
    <definedName name="_XX28" localSheetId="24">'Teil I - S.9'!$D$35</definedName>
    <definedName name="_XX28">'Teil I - S.9'!$D$35</definedName>
    <definedName name="_XX29" localSheetId="23">'Teil II'!$D$36</definedName>
    <definedName name="_XX29" localSheetId="24">'Teil II'!$D$36</definedName>
    <definedName name="_XX29">'Teil II'!$D$36</definedName>
    <definedName name="_XX30" localSheetId="23">'Teil II'!$D$41</definedName>
    <definedName name="_XX30" localSheetId="24">'Teil II'!$D$41</definedName>
    <definedName name="_XX30">'Teil II'!$D$41</definedName>
    <definedName name="_XX31" localSheetId="23">'Teil II'!$D$42</definedName>
    <definedName name="_XX31" localSheetId="24">'Teil II'!$D$42</definedName>
    <definedName name="_XX31">'Teil II'!$D$42</definedName>
    <definedName name="_XX32" localSheetId="23">'Teil II'!$D$43</definedName>
    <definedName name="_XX32" localSheetId="24">'Teil II'!$D$43</definedName>
    <definedName name="_XX32">'Teil II'!$D$43</definedName>
    <definedName name="_XX33" localSheetId="23">'Teil II'!$D$46</definedName>
    <definedName name="_XX33" localSheetId="24">'Teil II'!$D$46</definedName>
    <definedName name="_XX33">'Teil II'!$D$46</definedName>
    <definedName name="_XX34" localSheetId="23">'Teil II'!$D$49</definedName>
    <definedName name="_XX34" localSheetId="24">'Teil II'!$D$49</definedName>
    <definedName name="_XX34">'Teil II'!$D$49</definedName>
    <definedName name="_XX35" localSheetId="23">'Teil II'!$D$52</definedName>
    <definedName name="_XX35" localSheetId="24">'Teil II'!$D$52</definedName>
    <definedName name="_XX35">'Teil II'!$D$52</definedName>
    <definedName name="_XX40" localSheetId="23">'Teil I - S.7'!$D$18</definedName>
    <definedName name="_XX40" localSheetId="24">'Teil I - S.7'!$D$18</definedName>
    <definedName name="_XX40">'Teil I - S.7'!$D$18</definedName>
    <definedName name="_XX41" localSheetId="23">'Teil I - S.7'!$D$20</definedName>
    <definedName name="_XX41" localSheetId="24">'Teil I - S.7'!$D$20</definedName>
    <definedName name="_XX41">'Teil I - S.7'!$D$20</definedName>
    <definedName name="_XX42" localSheetId="23">'Teil I - S.7'!#REF!</definedName>
    <definedName name="_XX42" localSheetId="26">'Teil I - S.7'!#REF!</definedName>
    <definedName name="_XX42" localSheetId="24">'Teil I - S.7'!#REF!</definedName>
    <definedName name="_XX42">'Teil I - S.7'!#REF!</definedName>
    <definedName name="_XX43" localSheetId="23">'Teil I - S.8'!$D$17</definedName>
    <definedName name="_XX43" localSheetId="24">'Teil I - S.8'!$D$17</definedName>
    <definedName name="_XX43">'Teil I - S.8'!$D$17</definedName>
    <definedName name="_XX44" localSheetId="23">'Teil I - S.8'!$D$18</definedName>
    <definedName name="_XX44" localSheetId="24">'Teil I - S.8'!$D$18</definedName>
    <definedName name="_XX44">'Teil I - S.8'!$D$18</definedName>
    <definedName name="_XX45" localSheetId="23">'Teil I - S.8'!$D$24</definedName>
    <definedName name="_XX45" localSheetId="24">'Teil I - S.8'!$D$24</definedName>
    <definedName name="_XX45">'Teil I - S.8'!$D$24</definedName>
    <definedName name="_XX46" localSheetId="23">'Teil I - S.8'!$D$20</definedName>
    <definedName name="_XX46" localSheetId="24">'Teil I - S.8'!$D$20</definedName>
    <definedName name="_XX46">'Teil I - S.8'!$D$20</definedName>
    <definedName name="_XX47" localSheetId="23">'Teil I - S.8'!$D$21</definedName>
    <definedName name="_XX47" localSheetId="24">'Teil I - S.8'!$D$21</definedName>
    <definedName name="_XX47">'Teil I - S.8'!$D$21</definedName>
    <definedName name="_XX48" localSheetId="23">'Teil I - S.8'!$D$22</definedName>
    <definedName name="_XX48" localSheetId="24">'Teil I - S.8'!$D$22</definedName>
    <definedName name="_XX48">'Teil I - S.8'!$D$22</definedName>
    <definedName name="_XX49" localSheetId="23">'Teil I - S.8'!$D$77</definedName>
    <definedName name="_XX49" localSheetId="24">'Teil I - S.8'!$D$77</definedName>
    <definedName name="_XX49">'Teil I - S.8'!$D$77</definedName>
    <definedName name="_XX50" localSheetId="23">'Teil I - S.9'!$D$32</definedName>
    <definedName name="_XX50" localSheetId="24">'Teil I - S.9'!$D$32</definedName>
    <definedName name="_XX50">'Teil I - S.9'!$D$32</definedName>
    <definedName name="_XX60" localSheetId="23">'Teil I - S.8'!$D$78</definedName>
    <definedName name="_XX60" localSheetId="24">'Teil I - S.8'!$D$78</definedName>
    <definedName name="_XX60">'Teil I - S.8'!$D$78</definedName>
    <definedName name="_XY01" localSheetId="23">#REF!</definedName>
    <definedName name="_XY01" localSheetId="26">#REF!</definedName>
    <definedName name="_XY01" localSheetId="24">#REF!</definedName>
    <definedName name="_XY01">#REF!</definedName>
    <definedName name="_XY02" localSheetId="23">#REF!</definedName>
    <definedName name="_XY02" localSheetId="26">#REF!</definedName>
    <definedName name="_XY02" localSheetId="24">#REF!</definedName>
    <definedName name="_XY02">#REF!</definedName>
    <definedName name="_XY03" localSheetId="23">#REF!</definedName>
    <definedName name="_XY03" localSheetId="26">#REF!</definedName>
    <definedName name="_XY03" localSheetId="24">#REF!</definedName>
    <definedName name="_XY03">#REF!</definedName>
    <definedName name="_XY04" localSheetId="23">#REF!</definedName>
    <definedName name="_XY04" localSheetId="26">#REF!</definedName>
    <definedName name="_XY04" localSheetId="24">#REF!</definedName>
    <definedName name="_XY04">#REF!</definedName>
    <definedName name="_XY05" localSheetId="23">#REF!</definedName>
    <definedName name="_XY05" localSheetId="26">#REF!</definedName>
    <definedName name="_XY05" localSheetId="24">#REF!</definedName>
    <definedName name="_XY05">#REF!</definedName>
    <definedName name="_Z02">Kennzahlen!$E$145</definedName>
    <definedName name="_Z03">Kennzahlen!$E$146</definedName>
    <definedName name="_Z04">Kennzahlen!$E$147</definedName>
    <definedName name="_Z04A">Kennzahlen!$E$148</definedName>
    <definedName name="_Z05">Kennzahlen!$E$149</definedName>
    <definedName name="_Z06">Kennzahlen!$E$150</definedName>
    <definedName name="_Z07">Kennzahlen!$E$151</definedName>
    <definedName name="_Z08">Kennzahlen!$E$152</definedName>
    <definedName name="_Z09">Kennzahlen!$E$153</definedName>
    <definedName name="_Z10">Kennzahlen!$E$156</definedName>
    <definedName name="_Z11">Kennzahlen!$E$157</definedName>
    <definedName name="_Z12">Kennzahlen!$E$158</definedName>
    <definedName name="_Z13">Kennzahlen!$E$159</definedName>
    <definedName name="_Z14">Kennzahlen!$E$160</definedName>
    <definedName name="_Z14A" localSheetId="23">Kennzahlen!#REF!</definedName>
    <definedName name="_Z14A" localSheetId="26">Kennzahlen!#REF!</definedName>
    <definedName name="_Z14A" localSheetId="24">Kennzahlen!#REF!</definedName>
    <definedName name="_Z14A">Kennzahlen!$E$161</definedName>
    <definedName name="_Z15">Kennzahlen!$E$162</definedName>
    <definedName name="_Z15A">Kennzahlen!$E$163</definedName>
    <definedName name="_Z16">Kennzahlen!$E$164</definedName>
    <definedName name="_Z17" localSheetId="23">Kennzahlen!$E$165</definedName>
    <definedName name="_Z17" localSheetId="24">Kennzahlen!$E$165</definedName>
    <definedName name="_Z17">Kennzahlen!$E$165</definedName>
    <definedName name="_Z18" localSheetId="23">Kennzahlen!$E$166</definedName>
    <definedName name="_Z18" localSheetId="24">Kennzahlen!$E$166</definedName>
    <definedName name="_Z18">Kennzahlen!$E$166</definedName>
    <definedName name="_Z18A">Kennzahlen!$E$167</definedName>
    <definedName name="_Z18B">Kennzahlen!$E$168</definedName>
    <definedName name="_Z18C" localSheetId="23">Kennzahlen!#REF!</definedName>
    <definedName name="_Z18C" localSheetId="26">Kennzahlen!#REF!</definedName>
    <definedName name="_Z18C" localSheetId="24">Kennzahlen!#REF!</definedName>
    <definedName name="_Z18C">Kennzahlen!$E$169</definedName>
    <definedName name="_Z18D">Kennzahlen!$E$170</definedName>
    <definedName name="_Z19">Kennzahlen!$E$173</definedName>
    <definedName name="_Z19A">Kennzahlen!$E$174</definedName>
    <definedName name="_Z19B">Kennzahlen!$E$175</definedName>
    <definedName name="_Z20">Kennzahlen!$E$176</definedName>
    <definedName name="_Z21">Kennzahlen!$E$177</definedName>
    <definedName name="_Z22">Kennzahlen!$E$178</definedName>
    <definedName name="_Z23" localSheetId="23">Kennzahlen!$E$179</definedName>
    <definedName name="_Z23" localSheetId="24">Kennzahlen!$E$179</definedName>
    <definedName name="_Z23">Kennzahlen!$E$179</definedName>
    <definedName name="_Z23A">Kennzahlen!$E$180</definedName>
    <definedName name="_Z23B">Kennzahlen!$E$181</definedName>
    <definedName name="_Z24">Kennzahlen!$E$182</definedName>
    <definedName name="_Z25">Kennzahlen!$E$183</definedName>
    <definedName name="_Z26">Kennzahlen!$E$184</definedName>
    <definedName name="_ZA01" localSheetId="23">'Teil I - S.9'!$D$8</definedName>
    <definedName name="_ZA01" localSheetId="24">'Teil I - S.9'!$D$8</definedName>
    <definedName name="_ZA01">'Teil I - S.9'!$D$8</definedName>
    <definedName name="_ZA02" localSheetId="23">'Teil I - S.9'!$D$9</definedName>
    <definedName name="_ZA02" localSheetId="24">'Teil I - S.9'!$D$9</definedName>
    <definedName name="_ZA02">'Teil I - S.9'!$D$9</definedName>
    <definedName name="_ZA03" localSheetId="23">'Teil I - S.9'!$D$10</definedName>
    <definedName name="_ZA03" localSheetId="24">'Teil I - S.9'!$D$10</definedName>
    <definedName name="_ZA03">'Teil I - S.9'!$D$10</definedName>
    <definedName name="_ZA04" localSheetId="23">'Teil I - S.9'!$D$11</definedName>
    <definedName name="_ZA04" localSheetId="24">'Teil I - S.9'!$D$11</definedName>
    <definedName name="_ZA04">'Teil I - S.9'!$D$11</definedName>
    <definedName name="_ZA05" localSheetId="23">'Teil I - S.9'!$D$12</definedName>
    <definedName name="_ZA05" localSheetId="24">'Teil I - S.9'!$D$12</definedName>
    <definedName name="_ZA05">'Teil I - S.9'!$D$12</definedName>
    <definedName name="_ZA06">'Teil I - S.9'!$D$13</definedName>
    <definedName name="_ZA10" localSheetId="23">'Teil I - S.9'!$D$3</definedName>
    <definedName name="_ZA10" localSheetId="24">'Teil I - S.9'!$D$3</definedName>
    <definedName name="_ZA10">'Teil I - S.9'!$D$3</definedName>
    <definedName name="_ZE10" localSheetId="23">'Teil I - S.7'!$D$53</definedName>
    <definedName name="_ZE10" localSheetId="24">'Teil I - S.7'!$D$53</definedName>
    <definedName name="_ZE10">'Teil I - S.7'!$D$53</definedName>
    <definedName name="_ZH10" localSheetId="23">'Teil I - S.9'!$D$17</definedName>
    <definedName name="_ZH10" localSheetId="24">'Teil I - S.9'!$D$17</definedName>
    <definedName name="_ZH10">'Teil I - S.9'!$D$17</definedName>
    <definedName name="_ZR10" localSheetId="23">'Teil I - S.4'!#REF!</definedName>
    <definedName name="_ZR10" localSheetId="26">'Teil I - S.4'!#REF!</definedName>
    <definedName name="_ZR10" localSheetId="24">'Teil I - S.4'!#REF!</definedName>
    <definedName name="_ZR10">'Teil I - S.4'!#REF!</definedName>
    <definedName name="_ZS10" localSheetId="23">'Teil I - S.4'!$E$28</definedName>
    <definedName name="_ZS10" localSheetId="24">'Teil I - S.4'!$E$28</definedName>
    <definedName name="_ZS10">'Teil I - S.4'!$E$28</definedName>
    <definedName name="_ZS11" localSheetId="23">'Teil I - S.4'!#REF!</definedName>
    <definedName name="_ZS11" localSheetId="26">'Teil I - S.4'!#REF!</definedName>
    <definedName name="_ZS11" localSheetId="24">'Teil I - S.4'!#REF!</definedName>
    <definedName name="_ZS11">'Teil I - S.4'!#REF!</definedName>
    <definedName name="_ZW10" localSheetId="23">'Teil I - S.8'!$D$87</definedName>
    <definedName name="_ZW10" localSheetId="24">'Teil I - S.8'!$D$87</definedName>
    <definedName name="_ZW10">'Teil I - S.8'!$D$87</definedName>
    <definedName name="BILF">'Teil I - S.1 '!$H$50</definedName>
    <definedName name="CsKz01" localSheetId="23">Kennzahlen!$K$185</definedName>
    <definedName name="CsKz01" localSheetId="24">Kennzahlen!$K$185</definedName>
    <definedName name="CsKz01">Kennzahlen!$K$185</definedName>
    <definedName name="_xlnm.Print_Area" localSheetId="22">Cashflow!$A$1:$K$44</definedName>
    <definedName name="_xlnm.Print_Area" localSheetId="25">Handbuch!$A$1:$F$215</definedName>
    <definedName name="_xlnm.Print_Area" localSheetId="14">Kennzahlen!$B$2:$L$185</definedName>
    <definedName name="_xlnm.Print_Area" localSheetId="18">Kontrolle!$B$2:$J$59</definedName>
    <definedName name="_xlnm.Print_Area" localSheetId="15">'Management Summary'!$A$1:$G$59</definedName>
    <definedName name="_xlnm.Print_Area" localSheetId="12">'Teil AGW'!$A$1:$G$33</definedName>
    <definedName name="_xlnm.Print_Area" localSheetId="1">'Teil I - S.1 '!$B$1:$K$115</definedName>
    <definedName name="_xlnm.Print_Area" localSheetId="2">'Teil I - S.2'!$B$1:$J$60</definedName>
    <definedName name="_xlnm.Print_Area" localSheetId="3">'Teil I - S.3'!$B$1:$G$59</definedName>
    <definedName name="_xlnm.Print_Area" localSheetId="4">'Teil I - S.4'!$B$1:$N$48</definedName>
    <definedName name="_xlnm.Print_Area" localSheetId="5">'Teil I - S.5'!$B$1:$G$49</definedName>
    <definedName name="_xlnm.Print_Area" localSheetId="6">'Teil I - S.6'!$B$1:$G$47</definedName>
    <definedName name="_xlnm.Print_Area" localSheetId="7">'Teil I - S.7'!$B$1:$G$54</definedName>
    <definedName name="_xlnm.Print_Area" localSheetId="8">'Teil I - S.8'!$B$2:$G$88</definedName>
    <definedName name="_xlnm.Print_Area" localSheetId="9">'Teil I - S.9'!$B$2:$G$45</definedName>
    <definedName name="_xlnm.Print_Area" localSheetId="10">'Teil II'!$A$1:$I$86</definedName>
    <definedName name="_xlnm.Print_Area" localSheetId="11">'Teil Klimadaten'!$A$1:$E$47</definedName>
    <definedName name="_xlnm.Print_Area" localSheetId="13">'Teil WEG'!$A$1:$M$129</definedName>
    <definedName name="_xlnm.Print_Area" localSheetId="17">'WEG-Kennzahlen'!$A$1:$G$78</definedName>
    <definedName name="_xlnm.Print_Titles" localSheetId="25">Handbuch!$1:$4</definedName>
    <definedName name="_xlnm.Print_Titles" localSheetId="14">Kennzahlen!$2:$7</definedName>
    <definedName name="NWEG">#REF!</definedName>
    <definedName name="RGLK">'Teil I - S.1 '!$H$97</definedName>
    <definedName name="VE11Konto37">'[2]VE 11'!$F$58</definedName>
    <definedName name="VE11Konto76">'[2]VE 11'!$F$14</definedName>
    <definedName name="VE11Konto77">'[2]VE 11'!$F$39</definedName>
    <definedName name="VE11Konto79">'[2]VE 11'!$F$51</definedName>
    <definedName name="VE11Summe">'[2]VE 11'!$F$60</definedName>
    <definedName name="VE12Konto37">'[2]VE 12'!$F$58</definedName>
    <definedName name="VE12Konto76">'[2]VE 12'!$F$14</definedName>
    <definedName name="VE12Konto77">'[2]VE 12'!$F$39</definedName>
    <definedName name="VE12Konto79">'[2]VE 12'!$F$51</definedName>
    <definedName name="VE12Summe">'[2]VE 12'!$F$60</definedName>
    <definedName name="VE13Konto37">'[2]VE 13'!$F$58</definedName>
    <definedName name="VE13Konto76">'[2]VE 13'!$F$14</definedName>
    <definedName name="VE13Konto77">'[2]VE 13'!$F$39</definedName>
    <definedName name="VE13Konto79">'[2]VE 13'!$F$51</definedName>
    <definedName name="VE13Summe">'[2]VE 13'!$F$60</definedName>
    <definedName name="VE14Konto37">'[2]VE 14'!$F$58</definedName>
    <definedName name="VE14Konto76">'[2]VE 14'!$F$14</definedName>
    <definedName name="VE14Konto77">'[2]VE 14'!$F$39</definedName>
    <definedName name="VE14Konto79">'[2]VE 14'!$F$51</definedName>
    <definedName name="VE14Summe">'[2]VE 14'!$F$60</definedName>
    <definedName name="VE15Konto37">'[2]VE 15'!$F$58</definedName>
    <definedName name="VE15Konto76">'[2]VE 15'!$F$14</definedName>
    <definedName name="VE15Konto77">'[2]VE 15'!$F$39</definedName>
    <definedName name="VE15Konto79">'[2]VE 15'!$F$51</definedName>
    <definedName name="VE15Summe">'[2]VE 15'!$F$60</definedName>
    <definedName name="VE16Konto37">'[2]VE 16'!$F$58</definedName>
    <definedName name="VE16Konto76">'[2]VE 16'!$F$14</definedName>
    <definedName name="VE16Konto77">'[2]VE 16'!$F$39</definedName>
    <definedName name="VE16Konto79">'[2]VE 16'!$F$51</definedName>
    <definedName name="VE16Summe">'[2]VE 16'!$F$60</definedName>
    <definedName name="VE17Konto37">'[2]VE 17'!$F$58</definedName>
    <definedName name="VE17Konto76">'[2]VE 17'!$F$14</definedName>
    <definedName name="VE17Konto77">'[2]VE 17'!$F$39</definedName>
    <definedName name="VE17Konto79">'[2]VE 17'!$F$51</definedName>
    <definedName name="VE17Summe">'[2]VE 17'!$F$60</definedName>
    <definedName name="VE18Konto37">'[2]VE 18'!$F$58</definedName>
    <definedName name="VE18Konto76">'[2]VE 18'!$F$14</definedName>
    <definedName name="VE18Konto77">'[2]VE 18'!$F$39</definedName>
    <definedName name="VE18Konto79">'[2]VE 18'!$F$51</definedName>
    <definedName name="VE18Summe">'[2]VE 18'!$F$60</definedName>
    <definedName name="VE19Konto37">'[2]VE 19'!$F$58</definedName>
    <definedName name="VE19Konto76">'[2]VE 19'!$F$14</definedName>
    <definedName name="VE19Konto77">'[2]VE 19'!$F$39</definedName>
    <definedName name="VE19Konto79">'[2]VE 19'!$F$51</definedName>
    <definedName name="VE19Summe">'[2]VE 19'!$F$60</definedName>
    <definedName name="VE1Konto37">'[2]VE 1'!$F$58</definedName>
    <definedName name="VE1Konto76">'[2]VE 1'!$F$14</definedName>
    <definedName name="VE1Konto77">'[2]VE 1'!$F$39</definedName>
    <definedName name="VE1Konto79">'[2]VE 1'!$F$51</definedName>
    <definedName name="VE1Summe">'[2]VE 1'!$F$60</definedName>
    <definedName name="VE20Konto37">'[2]VE 20'!$F$58</definedName>
    <definedName name="VE20Konto76">'[2]VE 20'!$F$14</definedName>
    <definedName name="VE20Konto77">'[2]VE 20'!$F$39</definedName>
    <definedName name="VE20Konto79">'[2]VE 20'!$F$51</definedName>
    <definedName name="VE20Summe">'[2]VE 20'!$F$60</definedName>
    <definedName name="VE21Konto37">'[2]VE 21'!$F$58</definedName>
    <definedName name="VE21Konto76">'[2]VE 21'!$F$14</definedName>
    <definedName name="VE21Konto77">'[2]VE 21'!$F$39</definedName>
    <definedName name="VE21Konto79">'[2]VE 21'!$F$51</definedName>
    <definedName name="VE21Summe">'[2]VE 21'!$F$60</definedName>
    <definedName name="VE22Konto37">'[2]VE 22'!$F$58</definedName>
    <definedName name="VE22Konto76">'[2]VE 22'!$F$14</definedName>
    <definedName name="VE22Konto77">'[2]VE 22'!$F$39</definedName>
    <definedName name="VE22Konto79">'[2]VE 22'!$F$51</definedName>
    <definedName name="VE22Summe">'[2]VE 22'!$F$60</definedName>
    <definedName name="VE23Konto37">'[2]VE 23'!$F$58</definedName>
    <definedName name="VE23Konto76">'[2]VE 23'!$F$14</definedName>
    <definedName name="VE23Konto77">'[2]VE 23'!$F$39</definedName>
    <definedName name="VE23Konto79">'[2]VE 23'!$F$51</definedName>
    <definedName name="VE23Summe">'[2]VE 23'!$F$60</definedName>
    <definedName name="VE24Konto37">'[2]VE 24'!$F$58</definedName>
    <definedName name="VE24Konto76">'[2]VE 24'!$F$14</definedName>
    <definedName name="VE24Konto77">'[2]VE 24'!$F$39</definedName>
    <definedName name="VE24Konto79">'[2]VE 24'!$F$51</definedName>
    <definedName name="VE24Summe">'[2]VE 24'!$F$60</definedName>
    <definedName name="VE25Konto37">'[2]VE 25'!$F$58</definedName>
    <definedName name="VE25Konto76">'[2]VE 25'!$F$14</definedName>
    <definedName name="VE25Konto77">'[2]VE 25'!$F$39</definedName>
    <definedName name="VE25Konto79">'[2]VE 25'!$F$51</definedName>
    <definedName name="VE25Summe">'[2]VE 25'!$F$60</definedName>
    <definedName name="VE26Konto37">'[2]VE 26'!$F$58</definedName>
    <definedName name="VE26Konto76">'[2]VE 26'!$F$14</definedName>
    <definedName name="VE26Konto77">'[2]VE 26'!$F$39</definedName>
    <definedName name="VE26Konto79">'[2]VE 26'!$F$51</definedName>
    <definedName name="VE26Summe">'[2]VE 26'!$F$60</definedName>
    <definedName name="VE27Konto37">'[2]VE 27'!$F$58</definedName>
    <definedName name="VE27Konto76">'[2]VE 27'!$F$14</definedName>
    <definedName name="VE27Konto77">'[2]VE 27'!$F$39</definedName>
    <definedName name="VE27Konto79">'[2]VE 27'!$F$51</definedName>
    <definedName name="VE27Summe">'[2]VE 27'!$F$60</definedName>
    <definedName name="VE28Konto37">'[2]VE 28'!$F$58</definedName>
    <definedName name="VE28Konto76">'[2]VE 28'!$F$14</definedName>
    <definedName name="VE28Konto77">'[2]VE 28'!$F$39</definedName>
    <definedName name="VE28Konto79">'[2]VE 28'!$F$51</definedName>
    <definedName name="VE28Summe">'[2]VE 28'!$F$60</definedName>
    <definedName name="VE29Konto37">'[2]VE 29'!$F$58</definedName>
    <definedName name="VE29Konto76">'[2]VE 29'!$F$14</definedName>
    <definedName name="VE29Konto77">'[2]VE 29'!$F$39</definedName>
    <definedName name="VE29Konto79">'[2]VE 29'!$F$51</definedName>
    <definedName name="VE29Summe">'[2]VE 29'!$F$60</definedName>
    <definedName name="VE2Konto37">'[2]VE 2'!$F$58</definedName>
    <definedName name="VE2Konto76">'[2]VE 2'!$F$14</definedName>
    <definedName name="VE2Konto77">'[2]VE 2'!$F$39</definedName>
    <definedName name="VE2Konto79">'[2]VE 2'!$F$51</definedName>
    <definedName name="VE2Summe">'[2]VE 2'!$F$60</definedName>
    <definedName name="VE30Konto37">'[2]VE 30'!$F$58</definedName>
    <definedName name="VE30Konto76">'[2]VE 30'!$F$14</definedName>
    <definedName name="VE30Konto77">'[2]VE 30'!$F$39</definedName>
    <definedName name="VE30Konto79">'[2]VE 30'!$F$51</definedName>
    <definedName name="VE30Summe">'[2]VE 30'!$F$60</definedName>
    <definedName name="VE31Konto37">'[2]VE 31'!$F$58</definedName>
    <definedName name="VE31Konto76">'[2]VE 31'!$F$14</definedName>
    <definedName name="VE31Konto77">'[2]VE 31'!$F$39</definedName>
    <definedName name="VE31Konto79">'[2]VE 31'!$F$51</definedName>
    <definedName name="VE31Summe">'[2]VE 31'!$F$60</definedName>
    <definedName name="VE32Konto37">'[2]VE 32'!$F$58</definedName>
    <definedName name="VE32Konto76">'[2]VE 32'!$F$14</definedName>
    <definedName name="VE32Konto77">'[2]VE 32'!$F$39</definedName>
    <definedName name="VE32Konto79">'[2]VE 32'!$F$51</definedName>
    <definedName name="VE32Summe">'[2]VE 32'!$F$60</definedName>
    <definedName name="VE33Konto37">'[2]VE 33'!$F$58</definedName>
    <definedName name="VE33Konto76">'[2]VE 33'!$F$14</definedName>
    <definedName name="VE33Konto77">'[2]VE 33'!$F$39</definedName>
    <definedName name="VE33Konto79">'[2]VE 33'!$F$51</definedName>
    <definedName name="VE33Summe">'[2]VE 33'!$F$60</definedName>
    <definedName name="VE34Konto37">'[2]VE 34'!$F$58</definedName>
    <definedName name="VE34Konto76">'[2]VE 34'!$F$14</definedName>
    <definedName name="VE34Konto77">'[2]VE 34'!$F$39</definedName>
    <definedName name="VE34Konto79">'[2]VE 34'!$F$51</definedName>
    <definedName name="VE34Summe">'[2]VE 34'!$F$60</definedName>
    <definedName name="VE35Konto37">'[2]VE 35'!$F$58</definedName>
    <definedName name="VE35Konto76">'[2]VE 35'!$F$14</definedName>
    <definedName name="VE35Konto77">'[2]VE 35'!$F$39</definedName>
    <definedName name="VE35Konto79">'[2]VE 35'!$F$51</definedName>
    <definedName name="VE35Summe">'[2]VE 35'!$F$60</definedName>
    <definedName name="VE36Konto37">'[2]VE 36'!$F$58</definedName>
    <definedName name="VE36Konto76">'[2]VE 36'!$F$14</definedName>
    <definedName name="VE36Konto77">'[2]VE 36'!$F$39</definedName>
    <definedName name="VE36Konto79">'[2]VE 36'!$F$51</definedName>
    <definedName name="VE36Summe">'[2]VE 36'!$F$60</definedName>
    <definedName name="VE37Konto37">'[2]VE 37'!$F$58</definedName>
    <definedName name="VE37Konto76">'[2]VE 37'!$F$14</definedName>
    <definedName name="VE37Konto77">'[2]VE 37'!$F$39</definedName>
    <definedName name="VE37Konto79">'[2]VE 37'!$F$51</definedName>
    <definedName name="VE37Summe">'[2]VE 37'!$F$60</definedName>
    <definedName name="VE38Konto37">'[2]VE 38'!$F$58</definedName>
    <definedName name="VE38Konto76">'[2]VE 38'!$F$14</definedName>
    <definedName name="VE38Konto77">'[2]VE 38'!$F$39</definedName>
    <definedName name="VE38Konto79">'[2]VE 38'!$F$51</definedName>
    <definedName name="VE38Summe">'[2]VE 38'!$F$60</definedName>
    <definedName name="VE39Konto37">'[2]VE 39'!$F$58</definedName>
    <definedName name="VE39Konto76">'[2]VE 39'!$F$14</definedName>
    <definedName name="VE39Konto77">'[2]VE 39'!$F$39</definedName>
    <definedName name="VE39Konto79">'[2]VE 39'!$F$51</definedName>
    <definedName name="VE39Summe">'[2]VE 39'!$F$60</definedName>
    <definedName name="VE40Konto37">'[2]VE 40'!$F$58</definedName>
    <definedName name="VE40Konto76">'[2]VE 40'!$F$14</definedName>
    <definedName name="VE40Konto77">'[2]VE 40'!$F$39</definedName>
    <definedName name="VE40Konto79">'[2]VE 40'!$F$51</definedName>
    <definedName name="VE40Summe">'[2]VE 40'!$F$60</definedName>
    <definedName name="VE41Konto37">'[2]VE 41'!$F$58</definedName>
    <definedName name="VE41Konto76">'[2]VE 41'!$F$14</definedName>
    <definedName name="VE41Konto77">'[2]VE 41'!$F$39</definedName>
    <definedName name="VE41Konto79">'[2]VE 41'!$F$51</definedName>
    <definedName name="VE41Summe">'[2]VE 41'!$F$60</definedName>
    <definedName name="VE42Konto37">'[2]VE 42'!$F$58</definedName>
    <definedName name="VE42Konto76">'[2]VE 42'!$F$14</definedName>
    <definedName name="VE42Konto77">'[2]VE 42'!$F$39</definedName>
    <definedName name="VE42Konto79">'[2]VE 42'!$F$51</definedName>
    <definedName name="VE42Summe">'[2]VE 42'!$F$60</definedName>
    <definedName name="VE43Konto37">'[2]VE 43'!$F$58</definedName>
    <definedName name="VE43Konto76">'[2]VE 43'!$F$14</definedName>
    <definedName name="VE43Konto77">'[2]VE 43'!$F$39</definedName>
    <definedName name="VE43Konto79">'[2]VE 43'!$F$51</definedName>
    <definedName name="VE43Summe">'[2]VE 43'!$F$60</definedName>
    <definedName name="VE44Konto37">'[2]VE 44'!$F$58</definedName>
    <definedName name="VE44Konto76">'[2]VE 44'!$F$14</definedName>
    <definedName name="VE44Konto77">'[2]VE 44'!$F$39</definedName>
    <definedName name="VE44Konto79">'[2]VE 44'!$F$51</definedName>
    <definedName name="VE44Summe">'[2]VE 44'!$F$60</definedName>
    <definedName name="VE45Konto37">'[2]VE 45'!$F$58</definedName>
    <definedName name="VE45Konto76">'[2]VE 45'!$F$14</definedName>
    <definedName name="VE45Konto77">'[2]VE 45'!$F$39</definedName>
    <definedName name="VE45Konto79">'[2]VE 45'!$F$51</definedName>
    <definedName name="VE45Summe">'[2]VE 45'!$F$60</definedName>
    <definedName name="VE46Konto37">'[2]VE 46'!$F$58</definedName>
    <definedName name="VE46Konto76">'[2]VE 46'!$F$14</definedName>
    <definedName name="VE46Konto77">'[2]VE 46'!$F$39</definedName>
    <definedName name="VE46Konto79">'[2]VE 46'!$F$51</definedName>
    <definedName name="VE46Summe">'[2]VE 46'!$F$60</definedName>
    <definedName name="VE47Konto37">'[2]VE 47'!$F$58</definedName>
    <definedName name="VE47Konto76">'[2]VE 47'!$F$14</definedName>
    <definedName name="VE47Konto77">'[2]VE 47'!$F$39</definedName>
    <definedName name="VE47Konto79">'[2]VE 47'!$F$51</definedName>
    <definedName name="VE47Summe">'[2]VE 47'!$F$60</definedName>
    <definedName name="VE48Konto37">'[2]VE 48'!$F$58</definedName>
    <definedName name="VE48Konto76">'[2]VE 48'!$F$14</definedName>
    <definedName name="VE48Konto77">'[2]VE 48'!$F$39</definedName>
    <definedName name="VE48Konto79">'[2]VE 48'!$F$51</definedName>
    <definedName name="VE48Summe">'[2]VE 48'!$F$60</definedName>
    <definedName name="VE49Konto37">'[2]VE 49'!$F$58</definedName>
    <definedName name="VE49Konto76">'[2]VE 49'!$F$14</definedName>
    <definedName name="VE49Konto77">'[2]VE 49'!$F$39</definedName>
    <definedName name="VE49Konto79">'[2]VE 49'!$F$51</definedName>
    <definedName name="VE49Summe">'[2]VE 49'!$F$60</definedName>
    <definedName name="VE50Konto37">'[2]VE 50'!$F$58</definedName>
    <definedName name="VE50Konto76">'[2]VE 50'!$F$14</definedName>
    <definedName name="VE50Konto77">'[2]VE 50'!$F$39</definedName>
    <definedName name="VE50Konto79">'[2]VE 50'!$F$51</definedName>
    <definedName name="VE50Summe">'[2]VE 50'!$F$60</definedName>
    <definedName name="VE51Konto37">'[2]VE 51'!$F$58</definedName>
    <definedName name="VE51Konto76">'[2]VE 51'!$F$14</definedName>
    <definedName name="VE51Konto77">'[2]VE 51'!$F$39</definedName>
    <definedName name="VE51Konto79">'[2]VE 51'!$F$51</definedName>
    <definedName name="VE51Summe">'[2]VE 51'!$F$60</definedName>
    <definedName name="VE52Konto37">'[2]VE 52'!$F$58</definedName>
    <definedName name="VE52Konto76">'[2]VE 52'!$F$14</definedName>
    <definedName name="VE52Konto77">'[2]VE 52'!$F$39</definedName>
    <definedName name="VE52Konto79">'[2]VE 52'!$F$51</definedName>
    <definedName name="VE52Summe">'[2]VE 52'!$F$60</definedName>
    <definedName name="VE53Konto37">'[2]VE 53'!$F$58</definedName>
    <definedName name="VE53Konto76">'[2]VE 53'!$F$14</definedName>
    <definedName name="VE53Konto77">'[2]VE 53'!$F$39</definedName>
    <definedName name="VE53Konto79">'[2]VE 53'!$F$51</definedName>
    <definedName name="VE53Summe">'[2]VE 53'!$F$60</definedName>
    <definedName name="VE7Konto37">'[2]VE 7'!$F$58</definedName>
    <definedName name="VE7Konto76">'[2]VE 7'!$F$14</definedName>
    <definedName name="VE7Konto77">'[2]VE 7'!$F$39</definedName>
    <definedName name="VE7Konto79">'[2]VE 7'!$F$51</definedName>
    <definedName name="VE7Summe">'[2]VE 7'!$F$60</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6" l="1"/>
  <c r="B2" i="23"/>
  <c r="H51" i="4"/>
  <c r="H45" i="4"/>
  <c r="D311" i="30" a="1"/>
  <c r="D311" i="30" s="1"/>
  <c r="A311" i="30"/>
  <c r="B311" i="30"/>
  <c r="B18" i="36"/>
  <c r="B46" i="36"/>
  <c r="D329" i="35"/>
  <c r="B329" i="35"/>
  <c r="A329" i="35"/>
  <c r="D328" i="35"/>
  <c r="B328" i="35"/>
  <c r="A328" i="35"/>
  <c r="D327" i="35"/>
  <c r="B327" i="35"/>
  <c r="A327" i="35"/>
  <c r="D326" i="35"/>
  <c r="B326" i="35"/>
  <c r="A326" i="35"/>
  <c r="D325" i="35"/>
  <c r="B325" i="35"/>
  <c r="A325" i="35"/>
  <c r="D324" i="35"/>
  <c r="B324" i="35"/>
  <c r="A324" i="35"/>
  <c r="D323" i="35"/>
  <c r="B323" i="35"/>
  <c r="A323" i="35"/>
  <c r="D322" i="35"/>
  <c r="B322" i="35"/>
  <c r="A322" i="35"/>
  <c r="D321" i="35"/>
  <c r="B321" i="35"/>
  <c r="A321" i="35"/>
  <c r="D320" i="35"/>
  <c r="B320" i="35"/>
  <c r="A320" i="35"/>
  <c r="D319" i="35"/>
  <c r="B319" i="35"/>
  <c r="A319" i="35"/>
  <c r="D318" i="35"/>
  <c r="B318" i="35"/>
  <c r="A318" i="35"/>
  <c r="D317" i="35"/>
  <c r="B317" i="35"/>
  <c r="A317" i="35"/>
  <c r="D316" i="35"/>
  <c r="B316" i="35"/>
  <c r="A316" i="35"/>
  <c r="D315" i="35"/>
  <c r="B315" i="35"/>
  <c r="A315" i="35"/>
  <c r="D314" i="35"/>
  <c r="B314" i="35"/>
  <c r="A314" i="35"/>
  <c r="D313" i="35"/>
  <c r="B313" i="35"/>
  <c r="A313" i="35"/>
  <c r="D312" i="35"/>
  <c r="B312" i="35"/>
  <c r="A312" i="35"/>
  <c r="D311" i="35"/>
  <c r="B311" i="35"/>
  <c r="A311" i="35"/>
  <c r="D310" i="35"/>
  <c r="B310" i="35"/>
  <c r="A310" i="35"/>
  <c r="D309" i="35"/>
  <c r="B309" i="35"/>
  <c r="A309" i="35"/>
  <c r="D308" i="35"/>
  <c r="B308" i="35"/>
  <c r="A308" i="35"/>
  <c r="D307" i="35"/>
  <c r="B307" i="35"/>
  <c r="A307" i="35"/>
  <c r="D306" i="35"/>
  <c r="B306" i="35"/>
  <c r="A306" i="35"/>
  <c r="D305" i="35"/>
  <c r="B305" i="35"/>
  <c r="A305" i="35"/>
  <c r="D304" i="35"/>
  <c r="B304" i="35"/>
  <c r="A304" i="35"/>
  <c r="D303" i="35"/>
  <c r="B303" i="35"/>
  <c r="A303" i="35"/>
  <c r="D302" i="35"/>
  <c r="B302" i="35"/>
  <c r="A302" i="35"/>
  <c r="D330" i="30"/>
  <c r="D329" i="30"/>
  <c r="D328" i="30"/>
  <c r="D327" i="30"/>
  <c r="D326" i="30"/>
  <c r="D325" i="30"/>
  <c r="D324" i="30"/>
  <c r="D323" i="30"/>
  <c r="D322" i="30"/>
  <c r="D321" i="30"/>
  <c r="D320" i="30"/>
  <c r="D319" i="30"/>
  <c r="D318" i="30"/>
  <c r="D317" i="30"/>
  <c r="D316" i="30"/>
  <c r="D314" i="30"/>
  <c r="D315" i="30"/>
  <c r="D313" i="30"/>
  <c r="D312" i="30"/>
  <c r="D310" i="30"/>
  <c r="D309" i="30"/>
  <c r="D308" i="30"/>
  <c r="D307" i="30"/>
  <c r="D306" i="30"/>
  <c r="D305" i="30"/>
  <c r="D304" i="30"/>
  <c r="D303" i="30"/>
  <c r="D302" i="30"/>
  <c r="A302" i="30"/>
  <c r="B302" i="30"/>
  <c r="A303" i="30"/>
  <c r="B303" i="30"/>
  <c r="A304" i="30"/>
  <c r="B304" i="30"/>
  <c r="A305" i="30"/>
  <c r="B305" i="30"/>
  <c r="A306" i="30"/>
  <c r="B306" i="30"/>
  <c r="A307" i="30"/>
  <c r="B307" i="30"/>
  <c r="A308" i="30"/>
  <c r="B308" i="30"/>
  <c r="A309" i="30"/>
  <c r="B309" i="30"/>
  <c r="A310" i="30"/>
  <c r="B310" i="30"/>
  <c r="A312" i="30"/>
  <c r="B312" i="30"/>
  <c r="A313" i="30"/>
  <c r="B313" i="30"/>
  <c r="A314" i="30"/>
  <c r="B314" i="30"/>
  <c r="A315" i="30"/>
  <c r="B315" i="30"/>
  <c r="A316" i="30"/>
  <c r="B316" i="30"/>
  <c r="A317" i="30"/>
  <c r="B317" i="30"/>
  <c r="A318" i="30"/>
  <c r="B318" i="30"/>
  <c r="A319" i="30"/>
  <c r="B319" i="30"/>
  <c r="A320" i="30"/>
  <c r="B320" i="30"/>
  <c r="A321" i="30"/>
  <c r="B321" i="30"/>
  <c r="A322" i="30"/>
  <c r="B322" i="30"/>
  <c r="A323" i="30"/>
  <c r="B323" i="30"/>
  <c r="A324" i="30"/>
  <c r="B324" i="30"/>
  <c r="A325" i="30"/>
  <c r="B325" i="30"/>
  <c r="A326" i="30"/>
  <c r="B326" i="30"/>
  <c r="A327" i="30"/>
  <c r="B327" i="30"/>
  <c r="A328" i="30"/>
  <c r="B328" i="30"/>
  <c r="A329" i="30"/>
  <c r="B329" i="30"/>
  <c r="A330" i="30"/>
  <c r="B330" i="30"/>
  <c r="B44" i="36"/>
  <c r="K40" i="4"/>
  <c r="L40" i="4"/>
  <c r="F40" i="4" l="1"/>
  <c r="D17" i="7" s="1"/>
  <c r="D301" i="30"/>
  <c r="D300" i="30"/>
  <c r="D299" i="30"/>
  <c r="A299" i="30"/>
  <c r="B299" i="30"/>
  <c r="A300" i="30"/>
  <c r="B300" i="30"/>
  <c r="A301" i="30"/>
  <c r="B301" i="30"/>
  <c r="E15" i="17"/>
  <c r="D297" i="30"/>
  <c r="A297" i="30"/>
  <c r="B297" i="30"/>
  <c r="D298" i="30"/>
  <c r="A298" i="30"/>
  <c r="B298" i="30"/>
  <c r="D20" i="3"/>
  <c r="E75" i="3" l="1"/>
  <c r="E76" i="3"/>
  <c r="E77" i="3"/>
  <c r="E163" i="3"/>
  <c r="E128" i="3"/>
  <c r="D128" i="3"/>
  <c r="E40" i="3"/>
  <c r="E30" i="33"/>
  <c r="E58" i="33"/>
  <c r="E57" i="33"/>
  <c r="H97" i="31"/>
  <c r="I94" i="31" s="1"/>
  <c r="D279" i="30"/>
  <c r="D278" i="30"/>
  <c r="A279" i="30"/>
  <c r="B279" i="30"/>
  <c r="A280" i="30"/>
  <c r="B280" i="30"/>
  <c r="D280" i="30"/>
  <c r="D277" i="30"/>
  <c r="D276" i="30"/>
  <c r="A276" i="30"/>
  <c r="B276" i="30"/>
  <c r="A277" i="30"/>
  <c r="B277" i="30"/>
  <c r="D275" i="30"/>
  <c r="I63" i="31"/>
  <c r="E24" i="33"/>
  <c r="E51" i="33"/>
  <c r="E50" i="33"/>
  <c r="E42" i="33"/>
  <c r="E41" i="33"/>
  <c r="E35" i="33"/>
  <c r="E20" i="33"/>
  <c r="I70" i="31"/>
  <c r="I67" i="31"/>
  <c r="I88" i="31" l="1"/>
  <c r="I92" i="31"/>
  <c r="I96" i="31"/>
  <c r="I90" i="31"/>
  <c r="D272" i="30"/>
  <c r="D271" i="30"/>
  <c r="D270" i="30"/>
  <c r="A270" i="30"/>
  <c r="B270" i="30"/>
  <c r="A271" i="30"/>
  <c r="B271" i="30"/>
  <c r="A272" i="30"/>
  <c r="B272" i="30"/>
  <c r="I53" i="31"/>
  <c r="I52" i="31"/>
  <c r="H28" i="31"/>
  <c r="E74" i="33" l="1"/>
  <c r="E75" i="33"/>
  <c r="I24" i="31"/>
  <c r="E73" i="33"/>
  <c r="I25" i="31"/>
  <c r="I26" i="31"/>
  <c r="D294" i="30"/>
  <c r="D293" i="30"/>
  <c r="D292" i="30"/>
  <c r="D291" i="30"/>
  <c r="D290" i="30"/>
  <c r="D289" i="30"/>
  <c r="D288" i="30"/>
  <c r="D287" i="30"/>
  <c r="D286" i="30"/>
  <c r="D284" i="30"/>
  <c r="D283" i="30"/>
  <c r="D282" i="30"/>
  <c r="D281" i="30"/>
  <c r="D274" i="30"/>
  <c r="D273" i="30"/>
  <c r="D269" i="30"/>
  <c r="D268" i="30"/>
  <c r="D267" i="30"/>
  <c r="D266" i="30"/>
  <c r="D265" i="30"/>
  <c r="D264" i="30"/>
  <c r="D262" i="30"/>
  <c r="D261" i="30"/>
  <c r="D260" i="30"/>
  <c r="D259" i="30"/>
  <c r="A285" i="30"/>
  <c r="B285" i="30"/>
  <c r="A286" i="30"/>
  <c r="B286" i="30"/>
  <c r="A287" i="30"/>
  <c r="B287" i="30"/>
  <c r="A288" i="30"/>
  <c r="B288" i="30"/>
  <c r="A289" i="30"/>
  <c r="B289" i="30"/>
  <c r="A290" i="30"/>
  <c r="B290" i="30"/>
  <c r="A291" i="30"/>
  <c r="B291" i="30"/>
  <c r="A292" i="30"/>
  <c r="B292" i="30"/>
  <c r="A293" i="30"/>
  <c r="B293" i="30"/>
  <c r="A294" i="30"/>
  <c r="B294" i="30"/>
  <c r="A295" i="30"/>
  <c r="B295" i="30"/>
  <c r="A296" i="30"/>
  <c r="B296" i="30"/>
  <c r="A265" i="30"/>
  <c r="B265" i="30"/>
  <c r="A266" i="30"/>
  <c r="B266" i="30"/>
  <c r="A267" i="30"/>
  <c r="B267" i="30"/>
  <c r="A268" i="30"/>
  <c r="B268" i="30"/>
  <c r="A269" i="30"/>
  <c r="B269" i="30"/>
  <c r="A273" i="30"/>
  <c r="B273" i="30"/>
  <c r="A274" i="30"/>
  <c r="B274" i="30"/>
  <c r="A275" i="30"/>
  <c r="B275" i="30"/>
  <c r="A278" i="30"/>
  <c r="B278" i="30"/>
  <c r="A281" i="30"/>
  <c r="B281" i="30"/>
  <c r="A282" i="30"/>
  <c r="B282" i="30"/>
  <c r="A283" i="30"/>
  <c r="B283" i="30"/>
  <c r="A284" i="30"/>
  <c r="B284" i="30"/>
  <c r="D258" i="30"/>
  <c r="A258" i="30"/>
  <c r="B258" i="30"/>
  <c r="A259" i="30"/>
  <c r="B259" i="30"/>
  <c r="A260" i="30"/>
  <c r="B260" i="30"/>
  <c r="A261" i="30"/>
  <c r="B261" i="30"/>
  <c r="A262" i="30"/>
  <c r="B262" i="30"/>
  <c r="A263" i="30"/>
  <c r="B263" i="30"/>
  <c r="A264" i="30"/>
  <c r="B264" i="30"/>
  <c r="E55" i="33" l="1"/>
  <c r="D285" i="30"/>
  <c r="H123" i="31"/>
  <c r="E45" i="33" l="1"/>
  <c r="E61" i="33"/>
  <c r="E44" i="33"/>
  <c r="E37" i="33"/>
  <c r="E43" i="33"/>
  <c r="D295" i="30"/>
  <c r="H126" i="31"/>
  <c r="E14" i="33" s="1"/>
  <c r="E17" i="33"/>
  <c r="E15" i="33"/>
  <c r="E56" i="33"/>
  <c r="E21" i="33"/>
  <c r="E22" i="33"/>
  <c r="E23" i="33"/>
  <c r="C5" i="33"/>
  <c r="C4" i="33"/>
  <c r="E36" i="33"/>
  <c r="E34" i="33"/>
  <c r="E33" i="33"/>
  <c r="E32" i="33"/>
  <c r="E16" i="33"/>
  <c r="E40" i="33" l="1"/>
  <c r="E29" i="33"/>
  <c r="E39" i="33"/>
  <c r="E62" i="33"/>
  <c r="D296" i="30"/>
  <c r="D257" i="30"/>
  <c r="B257" i="30"/>
  <c r="A257" i="30"/>
  <c r="D256" i="30"/>
  <c r="B256" i="30"/>
  <c r="A256" i="30"/>
  <c r="D255" i="30"/>
  <c r="B255" i="30"/>
  <c r="A255" i="30"/>
  <c r="D254" i="30"/>
  <c r="B254" i="30"/>
  <c r="A254" i="30"/>
  <c r="D253" i="30"/>
  <c r="B253" i="30"/>
  <c r="A253" i="30"/>
  <c r="D252" i="30"/>
  <c r="B252" i="30"/>
  <c r="A252" i="30"/>
  <c r="D251" i="30"/>
  <c r="B251" i="30"/>
  <c r="A251" i="30"/>
  <c r="D250" i="30"/>
  <c r="B250" i="30"/>
  <c r="A250" i="30"/>
  <c r="D249" i="30"/>
  <c r="B249" i="30"/>
  <c r="A249" i="30"/>
  <c r="D248" i="30"/>
  <c r="B248" i="30"/>
  <c r="A248" i="30"/>
  <c r="D247" i="30"/>
  <c r="B247" i="30"/>
  <c r="A247" i="30"/>
  <c r="D246" i="30"/>
  <c r="B246" i="30"/>
  <c r="A246" i="30"/>
  <c r="D245" i="30"/>
  <c r="B245" i="30"/>
  <c r="A245" i="30"/>
  <c r="D244" i="30"/>
  <c r="B244" i="30"/>
  <c r="A244" i="30"/>
  <c r="D243" i="30"/>
  <c r="B243" i="30"/>
  <c r="A243" i="30"/>
  <c r="D242" i="30"/>
  <c r="B242" i="30"/>
  <c r="A242" i="30"/>
  <c r="D241" i="30"/>
  <c r="B241" i="30"/>
  <c r="A241" i="30"/>
  <c r="D240" i="30"/>
  <c r="B240" i="30"/>
  <c r="A240" i="30"/>
  <c r="D239" i="30"/>
  <c r="B239" i="30"/>
  <c r="A239" i="30"/>
  <c r="B238" i="30"/>
  <c r="A238" i="30"/>
  <c r="D237" i="30"/>
  <c r="B237" i="30"/>
  <c r="A237" i="30"/>
  <c r="D236" i="30"/>
  <c r="B236" i="30"/>
  <c r="A236" i="30"/>
  <c r="D235" i="30"/>
  <c r="B235" i="30"/>
  <c r="A235" i="30"/>
  <c r="D234" i="30"/>
  <c r="B234" i="30"/>
  <c r="A234" i="30"/>
  <c r="B233" i="30"/>
  <c r="A233" i="30"/>
  <c r="B232" i="30"/>
  <c r="A232" i="30"/>
  <c r="B231" i="30"/>
  <c r="A231" i="30"/>
  <c r="D230" i="30"/>
  <c r="B230" i="30"/>
  <c r="A230" i="30"/>
  <c r="D229" i="30"/>
  <c r="B229" i="30"/>
  <c r="A229" i="30"/>
  <c r="D228" i="30"/>
  <c r="B228" i="30"/>
  <c r="A228" i="30"/>
  <c r="D227" i="30"/>
  <c r="B227" i="30"/>
  <c r="A227" i="30"/>
  <c r="D226" i="30"/>
  <c r="B226" i="30"/>
  <c r="A226" i="30"/>
  <c r="D225" i="30"/>
  <c r="B225" i="30"/>
  <c r="A225" i="30"/>
  <c r="D224" i="30"/>
  <c r="B224" i="30"/>
  <c r="A224" i="30"/>
  <c r="D223" i="30"/>
  <c r="B223" i="30"/>
  <c r="A223" i="30"/>
  <c r="D222" i="30"/>
  <c r="B222" i="30"/>
  <c r="A222" i="30"/>
  <c r="D221" i="30"/>
  <c r="B221" i="30"/>
  <c r="A221" i="30"/>
  <c r="D220" i="30"/>
  <c r="B220" i="30"/>
  <c r="A220" i="30"/>
  <c r="D219" i="30"/>
  <c r="B219" i="30"/>
  <c r="A219" i="30"/>
  <c r="D218" i="30"/>
  <c r="B218" i="30"/>
  <c r="A218" i="30"/>
  <c r="D217" i="30"/>
  <c r="B217" i="30"/>
  <c r="A217" i="30"/>
  <c r="D216" i="30"/>
  <c r="B216" i="30"/>
  <c r="A216" i="30"/>
  <c r="B215" i="30"/>
  <c r="A215" i="30"/>
  <c r="D214" i="30"/>
  <c r="B214" i="30"/>
  <c r="A214" i="30"/>
  <c r="D213" i="30"/>
  <c r="B213" i="30"/>
  <c r="A213" i="30"/>
  <c r="D212" i="30"/>
  <c r="B212" i="30"/>
  <c r="A212" i="30"/>
  <c r="D211" i="30"/>
  <c r="B211" i="30"/>
  <c r="A211" i="30"/>
  <c r="D210" i="30"/>
  <c r="B210" i="30"/>
  <c r="A210" i="30"/>
  <c r="B209" i="30"/>
  <c r="A209" i="30"/>
  <c r="D208" i="30"/>
  <c r="B208" i="30"/>
  <c r="A208" i="30"/>
  <c r="D207" i="30"/>
  <c r="B207" i="30"/>
  <c r="A207" i="30"/>
  <c r="D206" i="30"/>
  <c r="B206" i="30"/>
  <c r="A206" i="30"/>
  <c r="D205" i="30"/>
  <c r="B205" i="30"/>
  <c r="A205" i="30"/>
  <c r="B204" i="30"/>
  <c r="A204" i="30"/>
  <c r="B203" i="30"/>
  <c r="A203" i="30"/>
  <c r="B202" i="30"/>
  <c r="A202" i="30"/>
  <c r="B201" i="30"/>
  <c r="A201" i="30"/>
  <c r="D200" i="30"/>
  <c r="B200" i="30"/>
  <c r="A200" i="30"/>
  <c r="D199" i="30"/>
  <c r="B199" i="30"/>
  <c r="A199" i="30"/>
  <c r="D198" i="30"/>
  <c r="B198" i="30"/>
  <c r="A198" i="30"/>
  <c r="D197" i="30"/>
  <c r="B197" i="30"/>
  <c r="A197" i="30"/>
  <c r="D196" i="30"/>
  <c r="B196" i="30"/>
  <c r="A196" i="30"/>
  <c r="D195" i="30"/>
  <c r="B195" i="30"/>
  <c r="A195" i="30"/>
  <c r="D194" i="30"/>
  <c r="B194" i="30"/>
  <c r="A194" i="30"/>
  <c r="D193" i="30"/>
  <c r="B193" i="30"/>
  <c r="A193" i="30"/>
  <c r="D192" i="30"/>
  <c r="B192" i="30"/>
  <c r="A192" i="30"/>
  <c r="D191" i="30"/>
  <c r="B191" i="30"/>
  <c r="A191" i="30"/>
  <c r="D190" i="30"/>
  <c r="B190" i="30"/>
  <c r="A190" i="30"/>
  <c r="D189" i="30"/>
  <c r="B189" i="30"/>
  <c r="A189" i="30"/>
  <c r="B188" i="30"/>
  <c r="A188" i="30"/>
  <c r="B187" i="30"/>
  <c r="A187" i="30"/>
  <c r="B186" i="30"/>
  <c r="A186" i="30"/>
  <c r="B185" i="30"/>
  <c r="A185" i="30"/>
  <c r="B184" i="30"/>
  <c r="A184" i="30"/>
  <c r="B183" i="30"/>
  <c r="A183" i="30"/>
  <c r="D182" i="30"/>
  <c r="B182" i="30"/>
  <c r="A182" i="30"/>
  <c r="D181" i="30"/>
  <c r="B181" i="30"/>
  <c r="A181" i="30"/>
  <c r="D180" i="30"/>
  <c r="B180" i="30"/>
  <c r="A180" i="30"/>
  <c r="D179" i="30"/>
  <c r="B179" i="30"/>
  <c r="A179" i="30"/>
  <c r="D178" i="30"/>
  <c r="B178" i="30"/>
  <c r="A178" i="30"/>
  <c r="B177" i="30"/>
  <c r="A177" i="30"/>
  <c r="D176" i="30"/>
  <c r="B176" i="30"/>
  <c r="A176" i="30"/>
  <c r="B175" i="30"/>
  <c r="A175" i="30"/>
  <c r="D174" i="30"/>
  <c r="B174" i="30"/>
  <c r="A174" i="30"/>
  <c r="D173" i="30"/>
  <c r="B173" i="30"/>
  <c r="A173" i="30"/>
  <c r="D172" i="30"/>
  <c r="B172" i="30"/>
  <c r="A172" i="30"/>
  <c r="D171" i="30"/>
  <c r="B171" i="30"/>
  <c r="A171" i="30"/>
  <c r="D170" i="30"/>
  <c r="B170" i="30"/>
  <c r="A170" i="30"/>
  <c r="D169" i="30"/>
  <c r="B169" i="30"/>
  <c r="A169" i="30"/>
  <c r="D168" i="30"/>
  <c r="B168" i="30"/>
  <c r="A168" i="30"/>
  <c r="B167" i="30"/>
  <c r="A167" i="30"/>
  <c r="D166" i="30"/>
  <c r="B166" i="30"/>
  <c r="A166" i="30"/>
  <c r="B165" i="30"/>
  <c r="A165" i="30"/>
  <c r="B164" i="30"/>
  <c r="A164" i="30"/>
  <c r="B163" i="30"/>
  <c r="A163" i="30"/>
  <c r="D162" i="30"/>
  <c r="B162" i="30"/>
  <c r="A162" i="30"/>
  <c r="D161" i="30"/>
  <c r="B161" i="30"/>
  <c r="A161" i="30"/>
  <c r="B160" i="30"/>
  <c r="A160" i="30"/>
  <c r="D159" i="30"/>
  <c r="B159" i="30"/>
  <c r="A159" i="30"/>
  <c r="D158" i="30"/>
  <c r="B158" i="30"/>
  <c r="A158" i="30"/>
  <c r="D157" i="30"/>
  <c r="B157" i="30"/>
  <c r="A157" i="30"/>
  <c r="D156" i="30"/>
  <c r="B156" i="30"/>
  <c r="A156" i="30"/>
  <c r="D155" i="30"/>
  <c r="B155" i="30"/>
  <c r="A155" i="30"/>
  <c r="D154" i="30"/>
  <c r="B154" i="30"/>
  <c r="A154" i="30"/>
  <c r="D153" i="30"/>
  <c r="B153" i="30"/>
  <c r="A153" i="30"/>
  <c r="B152" i="30"/>
  <c r="A152" i="30"/>
  <c r="D151" i="30"/>
  <c r="B151" i="30"/>
  <c r="A151" i="30"/>
  <c r="D150" i="30"/>
  <c r="B150" i="30"/>
  <c r="A150" i="30"/>
  <c r="D149" i="30"/>
  <c r="B149" i="30"/>
  <c r="A149" i="30"/>
  <c r="D148" i="30"/>
  <c r="B148" i="30"/>
  <c r="A148" i="30"/>
  <c r="D147" i="30"/>
  <c r="B147" i="30"/>
  <c r="A147" i="30"/>
  <c r="D146" i="30"/>
  <c r="B146" i="30"/>
  <c r="A146" i="30"/>
  <c r="D145" i="30"/>
  <c r="B145" i="30"/>
  <c r="A145" i="30"/>
  <c r="B144" i="30"/>
  <c r="A144" i="30"/>
  <c r="D143" i="30"/>
  <c r="B143" i="30"/>
  <c r="A143" i="30"/>
  <c r="D142" i="30"/>
  <c r="B142" i="30"/>
  <c r="A142" i="30"/>
  <c r="D141" i="30"/>
  <c r="B141" i="30"/>
  <c r="A141" i="30"/>
  <c r="D140" i="30"/>
  <c r="B140" i="30"/>
  <c r="A140" i="30"/>
  <c r="D139" i="30"/>
  <c r="B139" i="30"/>
  <c r="A139" i="30"/>
  <c r="D138" i="30"/>
  <c r="B138" i="30"/>
  <c r="A138" i="30"/>
  <c r="D137" i="30"/>
  <c r="B137" i="30"/>
  <c r="A137" i="30"/>
  <c r="D136" i="30"/>
  <c r="B136" i="30"/>
  <c r="A136" i="30"/>
  <c r="B135" i="30"/>
  <c r="A135" i="30"/>
  <c r="D134" i="30"/>
  <c r="B134" i="30"/>
  <c r="A134" i="30"/>
  <c r="D133" i="30"/>
  <c r="B133" i="30"/>
  <c r="A133" i="30"/>
  <c r="D132" i="30"/>
  <c r="B132" i="30"/>
  <c r="A132" i="30"/>
  <c r="D131" i="30"/>
  <c r="B131" i="30"/>
  <c r="A131" i="30"/>
  <c r="C130" i="30"/>
  <c r="B130" i="30"/>
  <c r="A130" i="30"/>
  <c r="D129" i="30"/>
  <c r="C129" i="30"/>
  <c r="B129" i="30"/>
  <c r="A129" i="30"/>
  <c r="D128" i="30"/>
  <c r="C128" i="30"/>
  <c r="B128" i="30"/>
  <c r="A128" i="30"/>
  <c r="D127" i="30"/>
  <c r="C127" i="30"/>
  <c r="B127" i="30"/>
  <c r="A127" i="30"/>
  <c r="C126" i="30"/>
  <c r="B126" i="30"/>
  <c r="A126" i="30"/>
  <c r="D125" i="30"/>
  <c r="C125" i="30"/>
  <c r="B125" i="30"/>
  <c r="A125" i="30"/>
  <c r="D124" i="30"/>
  <c r="C124" i="30"/>
  <c r="B124" i="30"/>
  <c r="A124" i="30"/>
  <c r="D123" i="30"/>
  <c r="C123" i="30"/>
  <c r="B123" i="30"/>
  <c r="A123" i="30"/>
  <c r="D122" i="30"/>
  <c r="C122" i="30"/>
  <c r="B122" i="30"/>
  <c r="A122" i="30"/>
  <c r="B121" i="30"/>
  <c r="A121" i="30"/>
  <c r="B120" i="30"/>
  <c r="A120" i="30"/>
  <c r="B119" i="30"/>
  <c r="A119" i="30"/>
  <c r="B118" i="30"/>
  <c r="A118" i="30"/>
  <c r="D117" i="30"/>
  <c r="B117" i="30"/>
  <c r="A117" i="30"/>
  <c r="D116" i="30"/>
  <c r="B116" i="30"/>
  <c r="A116" i="30"/>
  <c r="D115" i="30"/>
  <c r="B115" i="30"/>
  <c r="A115" i="30"/>
  <c r="D114" i="30"/>
  <c r="B114" i="30"/>
  <c r="A114" i="30"/>
  <c r="D113" i="30"/>
  <c r="B113" i="30"/>
  <c r="A113" i="30"/>
  <c r="D112" i="30"/>
  <c r="B112" i="30"/>
  <c r="A112" i="30"/>
  <c r="D111" i="30"/>
  <c r="B111" i="30"/>
  <c r="A111" i="30"/>
  <c r="D110" i="30"/>
  <c r="B110" i="30"/>
  <c r="A110" i="30"/>
  <c r="D109" i="30"/>
  <c r="B109" i="30"/>
  <c r="A109" i="30"/>
  <c r="D108" i="30"/>
  <c r="B108" i="30"/>
  <c r="A108" i="30"/>
  <c r="D107" i="30"/>
  <c r="B107" i="30"/>
  <c r="A107" i="30"/>
  <c r="D106" i="30"/>
  <c r="B106" i="30"/>
  <c r="A106" i="30"/>
  <c r="D105" i="30"/>
  <c r="B105" i="30"/>
  <c r="A105" i="30"/>
  <c r="D104" i="30"/>
  <c r="B104" i="30"/>
  <c r="A104" i="30"/>
  <c r="B103" i="30"/>
  <c r="A103" i="30"/>
  <c r="D102" i="30"/>
  <c r="B102" i="30"/>
  <c r="A102" i="30"/>
  <c r="D101" i="30"/>
  <c r="B101" i="30"/>
  <c r="A101" i="30"/>
  <c r="D100" i="30"/>
  <c r="B100" i="30"/>
  <c r="A100" i="30"/>
  <c r="D99" i="30"/>
  <c r="B99" i="30"/>
  <c r="A99" i="30"/>
  <c r="D98" i="30"/>
  <c r="B98" i="30"/>
  <c r="A98" i="30"/>
  <c r="B97" i="30"/>
  <c r="A97" i="30"/>
  <c r="D96" i="30"/>
  <c r="B96" i="30"/>
  <c r="A96" i="30"/>
  <c r="D95" i="30"/>
  <c r="B95" i="30"/>
  <c r="A95" i="30"/>
  <c r="D94" i="30"/>
  <c r="B94" i="30"/>
  <c r="A94" i="30"/>
  <c r="D93" i="30"/>
  <c r="B93" i="30"/>
  <c r="A93" i="30"/>
  <c r="D92" i="30"/>
  <c r="B92" i="30"/>
  <c r="A92" i="30"/>
  <c r="D91" i="30"/>
  <c r="B91" i="30"/>
  <c r="A91" i="30"/>
  <c r="D90" i="30"/>
  <c r="B90" i="30"/>
  <c r="A90" i="30"/>
  <c r="D89" i="30"/>
  <c r="B89" i="30"/>
  <c r="A89" i="30"/>
  <c r="B88" i="30"/>
  <c r="A88" i="30"/>
  <c r="D87" i="30"/>
  <c r="B87" i="30"/>
  <c r="A87" i="30"/>
  <c r="D86" i="30"/>
  <c r="B86" i="30"/>
  <c r="A86" i="30"/>
  <c r="D85" i="30"/>
  <c r="B85" i="30"/>
  <c r="A85" i="30"/>
  <c r="D84" i="30"/>
  <c r="B84" i="30"/>
  <c r="A84" i="30"/>
  <c r="D83" i="30"/>
  <c r="B83" i="30"/>
  <c r="A83" i="30"/>
  <c r="D82" i="30"/>
  <c r="B82" i="30"/>
  <c r="A82" i="30"/>
  <c r="D81" i="30"/>
  <c r="B81" i="30"/>
  <c r="A81" i="30"/>
  <c r="D80" i="30"/>
  <c r="B80" i="30"/>
  <c r="A80" i="30"/>
  <c r="B79" i="30"/>
  <c r="A79" i="30"/>
  <c r="D78" i="30"/>
  <c r="B78" i="30"/>
  <c r="A78" i="30"/>
  <c r="B77" i="30"/>
  <c r="A77" i="30"/>
  <c r="D76" i="30"/>
  <c r="B76" i="30"/>
  <c r="A76" i="30"/>
  <c r="D75" i="30"/>
  <c r="B75" i="30"/>
  <c r="A75" i="30"/>
  <c r="B74" i="30"/>
  <c r="A74" i="30"/>
  <c r="D73" i="30"/>
  <c r="B73" i="30"/>
  <c r="A73" i="30"/>
  <c r="D72" i="30"/>
  <c r="B72" i="30"/>
  <c r="A72" i="30"/>
  <c r="D71" i="30"/>
  <c r="B71" i="30"/>
  <c r="A71" i="30"/>
  <c r="D70" i="30"/>
  <c r="B70" i="30"/>
  <c r="A70" i="30"/>
  <c r="B69" i="30"/>
  <c r="A69" i="30"/>
  <c r="D68" i="30"/>
  <c r="B68" i="30"/>
  <c r="A68" i="30"/>
  <c r="D67" i="30"/>
  <c r="B67" i="30"/>
  <c r="A67" i="30"/>
  <c r="D66" i="30"/>
  <c r="B66" i="30"/>
  <c r="A66" i="30"/>
  <c r="D65" i="30"/>
  <c r="B65" i="30"/>
  <c r="A65" i="30"/>
  <c r="B64" i="30"/>
  <c r="A64" i="30"/>
  <c r="D63" i="30"/>
  <c r="B63" i="30"/>
  <c r="A63" i="30"/>
  <c r="D62" i="30"/>
  <c r="B62" i="30"/>
  <c r="A62" i="30"/>
  <c r="D61" i="30"/>
  <c r="B61" i="30"/>
  <c r="A61" i="30"/>
  <c r="D60" i="30"/>
  <c r="B60" i="30"/>
  <c r="A60" i="30"/>
  <c r="D59" i="30"/>
  <c r="B59" i="30"/>
  <c r="A59" i="30"/>
  <c r="D58" i="30"/>
  <c r="B58" i="30"/>
  <c r="A58" i="30"/>
  <c r="D57" i="30"/>
  <c r="B57" i="30"/>
  <c r="A57" i="30"/>
  <c r="D56" i="30"/>
  <c r="B56" i="30"/>
  <c r="A56" i="30"/>
  <c r="D55" i="30"/>
  <c r="B55" i="30"/>
  <c r="A55" i="30"/>
  <c r="D54" i="30"/>
  <c r="B54" i="30"/>
  <c r="A54" i="30"/>
  <c r="B53" i="30"/>
  <c r="A53" i="30"/>
  <c r="D52" i="30"/>
  <c r="B52" i="30"/>
  <c r="A52" i="30"/>
  <c r="D51" i="30"/>
  <c r="B51" i="30"/>
  <c r="A51" i="30"/>
  <c r="D50" i="30"/>
  <c r="B50" i="30"/>
  <c r="A50" i="30"/>
  <c r="D49" i="30"/>
  <c r="B49" i="30"/>
  <c r="A49" i="30"/>
  <c r="D48" i="30"/>
  <c r="B48" i="30"/>
  <c r="A48" i="30"/>
  <c r="D47" i="30"/>
  <c r="B47" i="30"/>
  <c r="A47" i="30"/>
  <c r="D46" i="30"/>
  <c r="B46" i="30"/>
  <c r="A46" i="30"/>
  <c r="D45" i="30"/>
  <c r="B45" i="30"/>
  <c r="A45" i="30"/>
  <c r="D44" i="30"/>
  <c r="B44" i="30"/>
  <c r="A44" i="30"/>
  <c r="D43" i="30"/>
  <c r="B43" i="30"/>
  <c r="A43" i="30"/>
  <c r="D42" i="30"/>
  <c r="B42" i="30"/>
  <c r="A42" i="30"/>
  <c r="D41" i="30"/>
  <c r="B41" i="30"/>
  <c r="A41" i="30"/>
  <c r="D40" i="30"/>
  <c r="B40" i="30"/>
  <c r="A40" i="30"/>
  <c r="D39" i="30"/>
  <c r="B39" i="30"/>
  <c r="A39" i="30"/>
  <c r="D38" i="30"/>
  <c r="B38" i="30"/>
  <c r="A38" i="30"/>
  <c r="D37" i="30"/>
  <c r="B37" i="30"/>
  <c r="A37" i="30"/>
  <c r="D36" i="30"/>
  <c r="B36" i="30"/>
  <c r="A36" i="30"/>
  <c r="D35" i="30"/>
  <c r="B35" i="30"/>
  <c r="A35" i="30"/>
  <c r="D34" i="30"/>
  <c r="B34" i="30"/>
  <c r="A34" i="30"/>
  <c r="D33" i="30"/>
  <c r="B33" i="30"/>
  <c r="A33" i="30"/>
  <c r="D32" i="30"/>
  <c r="B32" i="30"/>
  <c r="A32" i="30"/>
  <c r="D31" i="30"/>
  <c r="B31" i="30"/>
  <c r="A31" i="30"/>
  <c r="D30" i="30"/>
  <c r="B30" i="30"/>
  <c r="A30" i="30"/>
  <c r="D29" i="30"/>
  <c r="B29" i="30"/>
  <c r="A29" i="30"/>
  <c r="D28" i="30"/>
  <c r="B28" i="30"/>
  <c r="A28" i="30"/>
  <c r="D27" i="30"/>
  <c r="B27" i="30"/>
  <c r="A27" i="30"/>
  <c r="B26" i="30"/>
  <c r="A26" i="30"/>
  <c r="D25" i="30"/>
  <c r="B25" i="30"/>
  <c r="A25" i="30"/>
  <c r="D24" i="30"/>
  <c r="B24" i="30"/>
  <c r="A24" i="30"/>
  <c r="D23" i="30"/>
  <c r="B23" i="30"/>
  <c r="A23" i="30"/>
  <c r="D22" i="30"/>
  <c r="B22" i="30"/>
  <c r="A22" i="30"/>
  <c r="D21" i="30"/>
  <c r="B21" i="30"/>
  <c r="A21" i="30"/>
  <c r="D20" i="30"/>
  <c r="B20" i="30"/>
  <c r="A20" i="30"/>
  <c r="D19" i="30"/>
  <c r="B19" i="30"/>
  <c r="A19" i="30"/>
  <c r="D18" i="30"/>
  <c r="B18" i="30"/>
  <c r="A18" i="30"/>
  <c r="D17" i="30"/>
  <c r="B17" i="30"/>
  <c r="A17" i="30"/>
  <c r="D16" i="30"/>
  <c r="B16" i="30"/>
  <c r="A16" i="30"/>
  <c r="D15" i="30"/>
  <c r="B15" i="30"/>
  <c r="A15" i="30"/>
  <c r="D14" i="30"/>
  <c r="B14" i="30"/>
  <c r="A14" i="30"/>
  <c r="D13" i="30"/>
  <c r="B13" i="30"/>
  <c r="A13" i="30"/>
  <c r="B12" i="30"/>
  <c r="A12" i="30"/>
  <c r="D11" i="30"/>
  <c r="B11" i="30"/>
  <c r="A11" i="30"/>
  <c r="D10" i="30"/>
  <c r="B10" i="30"/>
  <c r="A10" i="30"/>
  <c r="D9" i="30"/>
  <c r="B9" i="30"/>
  <c r="A9" i="30"/>
  <c r="D8" i="30"/>
  <c r="B8" i="30"/>
  <c r="A8" i="30"/>
  <c r="D7" i="30"/>
  <c r="B7" i="30"/>
  <c r="A7" i="30"/>
  <c r="D6" i="30"/>
  <c r="B6" i="30"/>
  <c r="A6" i="30"/>
  <c r="B5" i="30"/>
  <c r="A5" i="30"/>
  <c r="D4" i="30"/>
  <c r="B4" i="30"/>
  <c r="A4" i="30"/>
  <c r="D27" i="10"/>
  <c r="F46" i="4" s="1"/>
  <c r="H46" i="4" s="1"/>
  <c r="F30" i="15"/>
  <c r="F44" i="22"/>
  <c r="C25" i="29"/>
  <c r="C83" i="29" s="1"/>
  <c r="F24" i="25"/>
  <c r="E61" i="22"/>
  <c r="E108" i="3"/>
  <c r="E38" i="17"/>
  <c r="E37" i="17"/>
  <c r="E82" i="3" s="1"/>
  <c r="F28" i="16"/>
  <c r="F34" i="26"/>
  <c r="E51" i="3"/>
  <c r="J37" i="15"/>
  <c r="C36" i="29"/>
  <c r="G12" i="27"/>
  <c r="H12" i="27" s="1"/>
  <c r="C32" i="29"/>
  <c r="C76" i="29" s="1"/>
  <c r="F29" i="24"/>
  <c r="E38" i="3"/>
  <c r="E37" i="3"/>
  <c r="F28" i="22"/>
  <c r="D83" i="10"/>
  <c r="D144" i="30" s="1"/>
  <c r="F54" i="23"/>
  <c r="F41" i="23"/>
  <c r="E14" i="26"/>
  <c r="F23" i="25"/>
  <c r="F12" i="26"/>
  <c r="C42" i="29"/>
  <c r="C80" i="29" s="1"/>
  <c r="C35" i="29"/>
  <c r="C85" i="29"/>
  <c r="E14" i="24"/>
  <c r="E33" i="3"/>
  <c r="G41" i="27"/>
  <c r="F39" i="4"/>
  <c r="C70" i="29"/>
  <c r="G11" i="2"/>
  <c r="F39" i="20"/>
  <c r="E62" i="3"/>
  <c r="J62" i="3" s="1"/>
  <c r="K62" i="3" s="1"/>
  <c r="C52" i="29"/>
  <c r="C88" i="29" s="1"/>
  <c r="F57" i="20"/>
  <c r="F25" i="24"/>
  <c r="F36" i="24"/>
  <c r="G56" i="27"/>
  <c r="G55" i="27"/>
  <c r="E11" i="23"/>
  <c r="G40" i="27"/>
  <c r="E36" i="17"/>
  <c r="E16" i="25"/>
  <c r="F42" i="22"/>
  <c r="F30" i="22"/>
  <c r="F11" i="22"/>
  <c r="E19" i="3"/>
  <c r="F17" i="4"/>
  <c r="C84" i="29"/>
  <c r="C73" i="29"/>
  <c r="C72" i="29"/>
  <c r="C71" i="29"/>
  <c r="C68" i="29"/>
  <c r="C67" i="29"/>
  <c r="C65" i="29"/>
  <c r="C64" i="29"/>
  <c r="C63" i="29"/>
  <c r="C62" i="29"/>
  <c r="C61" i="29"/>
  <c r="C59" i="29"/>
  <c r="F23" i="26"/>
  <c r="C165" i="28"/>
  <c r="C164" i="28"/>
  <c r="C139" i="28"/>
  <c r="E34" i="25"/>
  <c r="H51" i="27"/>
  <c r="H50" i="27"/>
  <c r="G42" i="27"/>
  <c r="H38" i="27"/>
  <c r="G30" i="27"/>
  <c r="G29" i="27"/>
  <c r="G19" i="27"/>
  <c r="H19" i="27" s="1"/>
  <c r="G18" i="27"/>
  <c r="H18" i="27" s="1"/>
  <c r="G17" i="27"/>
  <c r="H17" i="27" s="1"/>
  <c r="G16" i="27"/>
  <c r="H16" i="27" s="1"/>
  <c r="G13" i="27"/>
  <c r="H13" i="27" s="1"/>
  <c r="G11" i="27"/>
  <c r="H11" i="27" s="1"/>
  <c r="G10" i="27"/>
  <c r="H10" i="27" s="1"/>
  <c r="F39" i="26"/>
  <c r="E30" i="26"/>
  <c r="E29" i="26"/>
  <c r="E28" i="26"/>
  <c r="E27" i="26"/>
  <c r="H27" i="26" s="1"/>
  <c r="E15" i="26"/>
  <c r="E13" i="26"/>
  <c r="D17" i="8"/>
  <c r="K127" i="3"/>
  <c r="G81" i="2"/>
  <c r="G68" i="2"/>
  <c r="E15" i="24"/>
  <c r="F18" i="4"/>
  <c r="E21" i="25"/>
  <c r="F25" i="25"/>
  <c r="E30" i="25"/>
  <c r="F39" i="25"/>
  <c r="F41" i="25"/>
  <c r="E27" i="24"/>
  <c r="F35" i="24"/>
  <c r="F44" i="24"/>
  <c r="F45" i="24"/>
  <c r="D14" i="3"/>
  <c r="D16" i="3"/>
  <c r="D18" i="3"/>
  <c r="D19" i="3"/>
  <c r="D21" i="3"/>
  <c r="E21" i="3"/>
  <c r="F54" i="20" s="1"/>
  <c r="D22" i="3"/>
  <c r="E22" i="3"/>
  <c r="D23" i="3"/>
  <c r="D24" i="3"/>
  <c r="D25" i="3"/>
  <c r="D26" i="3"/>
  <c r="D27" i="3"/>
  <c r="D28" i="3"/>
  <c r="D29" i="3"/>
  <c r="D30" i="3"/>
  <c r="D31" i="3"/>
  <c r="D32" i="3"/>
  <c r="D33" i="3"/>
  <c r="D34" i="3"/>
  <c r="D35" i="3"/>
  <c r="D36" i="3"/>
  <c r="D37" i="3"/>
  <c r="D38" i="3"/>
  <c r="D39" i="3"/>
  <c r="D40" i="3"/>
  <c r="D41" i="3"/>
  <c r="D42" i="3"/>
  <c r="D43" i="3"/>
  <c r="D45" i="3"/>
  <c r="E45" i="3"/>
  <c r="D46" i="3"/>
  <c r="E46" i="3"/>
  <c r="E50" i="3"/>
  <c r="E52" i="3"/>
  <c r="E53" i="3"/>
  <c r="E54" i="3"/>
  <c r="E55" i="3"/>
  <c r="E61" i="3"/>
  <c r="J61" i="3" s="1"/>
  <c r="K61" i="3" s="1"/>
  <c r="K108" i="3"/>
  <c r="D114" i="3"/>
  <c r="D115" i="3"/>
  <c r="E115" i="3"/>
  <c r="J115" i="3" s="1"/>
  <c r="K115" i="3" s="1"/>
  <c r="D116" i="3"/>
  <c r="D117" i="3"/>
  <c r="E117" i="3"/>
  <c r="J117" i="3" s="1"/>
  <c r="K117" i="3" s="1"/>
  <c r="D118" i="3"/>
  <c r="D119" i="3"/>
  <c r="E119" i="3"/>
  <c r="J119" i="3" s="1"/>
  <c r="K119" i="3" s="1"/>
  <c r="D120" i="3"/>
  <c r="D121" i="3"/>
  <c r="D122" i="3"/>
  <c r="D123" i="3"/>
  <c r="G123" i="3"/>
  <c r="I123" i="3"/>
  <c r="D124" i="3"/>
  <c r="D125" i="3"/>
  <c r="D126" i="3"/>
  <c r="D127" i="3"/>
  <c r="D145" i="3"/>
  <c r="D146" i="3"/>
  <c r="D147" i="3"/>
  <c r="D148" i="3"/>
  <c r="D149" i="3"/>
  <c r="D150" i="3"/>
  <c r="D151" i="3"/>
  <c r="D152" i="3"/>
  <c r="D153" i="3"/>
  <c r="D173" i="3"/>
  <c r="D174" i="3"/>
  <c r="D175" i="3"/>
  <c r="D176" i="3"/>
  <c r="D177" i="3"/>
  <c r="D178" i="3"/>
  <c r="D179" i="3"/>
  <c r="D182" i="3"/>
  <c r="D183" i="3"/>
  <c r="F19" i="4"/>
  <c r="F20" i="4"/>
  <c r="F22" i="4"/>
  <c r="F23" i="4"/>
  <c r="F24" i="4"/>
  <c r="F25" i="4"/>
  <c r="F36" i="4"/>
  <c r="F13" i="20"/>
  <c r="F14" i="20"/>
  <c r="F15" i="20"/>
  <c r="F55" i="20"/>
  <c r="F56" i="20"/>
  <c r="J37" i="1"/>
  <c r="J38" i="1" s="1"/>
  <c r="H36" i="1" s="1"/>
  <c r="H114" i="1"/>
  <c r="F34" i="15"/>
  <c r="J36" i="15"/>
  <c r="F37" i="15"/>
  <c r="F40" i="15"/>
  <c r="F41" i="15"/>
  <c r="E135" i="3" s="1"/>
  <c r="F42" i="15"/>
  <c r="F43" i="15"/>
  <c r="E137" i="3" s="1"/>
  <c r="F10" i="20" s="1"/>
  <c r="F44" i="15"/>
  <c r="I49" i="15"/>
  <c r="I54" i="15"/>
  <c r="I55" i="15"/>
  <c r="D6" i="16"/>
  <c r="D9" i="16"/>
  <c r="D13" i="16"/>
  <c r="D15" i="16"/>
  <c r="D18" i="16"/>
  <c r="D25" i="16"/>
  <c r="D32" i="16"/>
  <c r="D35" i="16"/>
  <c r="D38" i="16"/>
  <c r="D41" i="16"/>
  <c r="D46" i="16"/>
  <c r="D49" i="16"/>
  <c r="D53" i="16"/>
  <c r="D58" i="16"/>
  <c r="E5" i="17"/>
  <c r="E7" i="17"/>
  <c r="E20" i="17"/>
  <c r="E24" i="17"/>
  <c r="E25" i="17"/>
  <c r="E27" i="17"/>
  <c r="E30" i="17"/>
  <c r="E35" i="17"/>
  <c r="H35" i="17"/>
  <c r="K35" i="17"/>
  <c r="E42" i="17"/>
  <c r="H42" i="17"/>
  <c r="K42" i="17"/>
  <c r="D7" i="8"/>
  <c r="D15" i="8"/>
  <c r="D21" i="8"/>
  <c r="D30" i="8"/>
  <c r="D33" i="8"/>
  <c r="D36" i="8"/>
  <c r="D44" i="8"/>
  <c r="D47" i="8"/>
  <c r="D5" i="7"/>
  <c r="D10" i="7"/>
  <c r="D24" i="7"/>
  <c r="D28" i="7"/>
  <c r="D32" i="7"/>
  <c r="D35" i="7"/>
  <c r="D42" i="7"/>
  <c r="D45" i="7"/>
  <c r="D5" i="9"/>
  <c r="D12" i="9"/>
  <c r="D17" i="9"/>
  <c r="D23" i="9"/>
  <c r="D26" i="9"/>
  <c r="D29" i="9"/>
  <c r="D43" i="9"/>
  <c r="D52" i="9"/>
  <c r="D5" i="10"/>
  <c r="D10" i="10"/>
  <c r="D23" i="10"/>
  <c r="D32" i="10"/>
  <c r="D35" i="10"/>
  <c r="D38" i="10"/>
  <c r="D42" i="10"/>
  <c r="D46" i="10"/>
  <c r="D52" i="10"/>
  <c r="D54" i="10"/>
  <c r="D64" i="10"/>
  <c r="D70" i="10"/>
  <c r="D75" i="10"/>
  <c r="D86" i="10"/>
  <c r="D2" i="6"/>
  <c r="D7" i="6"/>
  <c r="D16" i="6"/>
  <c r="D19" i="6"/>
  <c r="D25" i="6"/>
  <c r="D30" i="6"/>
  <c r="D38" i="6"/>
  <c r="D43" i="6"/>
  <c r="D8" i="2"/>
  <c r="G8" i="2"/>
  <c r="D16" i="2"/>
  <c r="F20" i="2"/>
  <c r="D24" i="2"/>
  <c r="D27" i="2"/>
  <c r="D30" i="2"/>
  <c r="D35" i="2"/>
  <c r="D40" i="2"/>
  <c r="D45" i="2"/>
  <c r="D48" i="2"/>
  <c r="D51" i="2"/>
  <c r="D54" i="2"/>
  <c r="D59" i="2"/>
  <c r="D69" i="2"/>
  <c r="D70" i="2"/>
  <c r="D75" i="2"/>
  <c r="D101" i="2"/>
  <c r="D102" i="2"/>
  <c r="D103" i="2"/>
  <c r="D104" i="2"/>
  <c r="F15" i="22"/>
  <c r="B2" i="25"/>
  <c r="C4" i="4"/>
  <c r="F13" i="22"/>
  <c r="E24" i="3"/>
  <c r="F20" i="23"/>
  <c r="B17" i="4"/>
  <c r="C4" i="3"/>
  <c r="F26" i="4"/>
  <c r="F56" i="23"/>
  <c r="B2" i="27"/>
  <c r="D21" i="9"/>
  <c r="F43" i="4" s="1"/>
  <c r="H43" i="4" s="1"/>
  <c r="E170" i="3"/>
  <c r="F38" i="20"/>
  <c r="F9" i="25"/>
  <c r="E17" i="26"/>
  <c r="F46" i="23"/>
  <c r="F23" i="24"/>
  <c r="C89" i="29"/>
  <c r="D41" i="9"/>
  <c r="D103" i="30" s="1"/>
  <c r="F61" i="23"/>
  <c r="F17" i="24"/>
  <c r="F34" i="24"/>
  <c r="E35" i="3"/>
  <c r="E25" i="16"/>
  <c r="F31" i="4"/>
  <c r="H31" i="4" s="1"/>
  <c r="E59" i="22"/>
  <c r="E12" i="23"/>
  <c r="E15" i="25"/>
  <c r="H4" i="4"/>
  <c r="C45" i="17"/>
  <c r="E36" i="3"/>
  <c r="D12" i="21"/>
  <c r="E35" i="25"/>
  <c r="F19" i="24"/>
  <c r="D37" i="8"/>
  <c r="F24" i="24"/>
  <c r="F44" i="23"/>
  <c r="E18" i="26"/>
  <c r="F18" i="24"/>
  <c r="E26" i="3"/>
  <c r="E4" i="4"/>
  <c r="F50" i="23"/>
  <c r="F24" i="26"/>
  <c r="F16" i="4"/>
  <c r="B2" i="22"/>
  <c r="F58" i="23"/>
  <c r="G53" i="27"/>
  <c r="B2" i="24"/>
  <c r="F10" i="24"/>
  <c r="F25" i="26"/>
  <c r="D35" i="6"/>
  <c r="F63" i="23" s="1"/>
  <c r="G9" i="2"/>
  <c r="G10" i="2"/>
  <c r="F35" i="23"/>
  <c r="B35" i="4"/>
  <c r="F11" i="25"/>
  <c r="E78" i="3"/>
  <c r="C5" i="3"/>
  <c r="F46" i="20"/>
  <c r="F9" i="24"/>
  <c r="F8" i="25"/>
  <c r="B41" i="4"/>
  <c r="F12" i="25"/>
  <c r="D14" i="6"/>
  <c r="F20" i="24"/>
  <c r="F21" i="26"/>
  <c r="E167" i="3"/>
  <c r="F42" i="26"/>
  <c r="E16" i="3"/>
  <c r="D14" i="21"/>
  <c r="G54" i="27"/>
  <c r="D41" i="8"/>
  <c r="E63" i="22" s="1"/>
  <c r="D59" i="16"/>
  <c r="E20" i="3" s="1"/>
  <c r="E31" i="3"/>
  <c r="F29" i="20" s="1"/>
  <c r="E30" i="3"/>
  <c r="F28" i="20" s="1"/>
  <c r="E9" i="26"/>
  <c r="E10" i="26"/>
  <c r="B3" i="1"/>
  <c r="D26" i="8"/>
  <c r="D6" i="2"/>
  <c r="F68" i="23"/>
  <c r="F22" i="24"/>
  <c r="E43" i="17"/>
  <c r="E20" i="25"/>
  <c r="K40" i="17"/>
  <c r="E47" i="22" s="1"/>
  <c r="F49" i="22" s="1"/>
  <c r="D49" i="10"/>
  <c r="F47" i="4" s="1"/>
  <c r="H47" i="4" s="1"/>
  <c r="B38" i="4"/>
  <c r="E19" i="26"/>
  <c r="E23" i="3"/>
  <c r="D12" i="2"/>
  <c r="E26" i="24"/>
  <c r="E123" i="3"/>
  <c r="E122" i="3"/>
  <c r="J122" i="3" s="1"/>
  <c r="K122" i="3" s="1"/>
  <c r="F40" i="25"/>
  <c r="D55" i="2"/>
  <c r="B44" i="4" s="1"/>
  <c r="E120" i="3"/>
  <c r="J120" i="3" s="1"/>
  <c r="K120" i="3" s="1"/>
  <c r="E121" i="3"/>
  <c r="J121" i="3" s="1"/>
  <c r="K121" i="3" s="1"/>
  <c r="E32" i="3"/>
  <c r="E34" i="3"/>
  <c r="E168" i="3"/>
  <c r="F30" i="20"/>
  <c r="E169" i="3"/>
  <c r="B23" i="4"/>
  <c r="F52" i="4"/>
  <c r="H52" i="4" s="1"/>
  <c r="E127" i="3"/>
  <c r="G39" i="27"/>
  <c r="E124" i="3"/>
  <c r="J124" i="3" s="1"/>
  <c r="K124" i="3" s="1"/>
  <c r="D12" i="8"/>
  <c r="E109" i="3" s="1"/>
  <c r="J109" i="3" s="1"/>
  <c r="K109" i="3" s="1"/>
  <c r="F11" i="20"/>
  <c r="D29" i="7"/>
  <c r="E13" i="23"/>
  <c r="F43" i="26"/>
  <c r="I50" i="15"/>
  <c r="F6" i="20"/>
  <c r="E118" i="3"/>
  <c r="J118" i="3" s="1"/>
  <c r="K118" i="3" s="1"/>
  <c r="E116" i="3"/>
  <c r="J116" i="3" s="1"/>
  <c r="K116" i="3" s="1"/>
  <c r="E114" i="3"/>
  <c r="J114" i="3" s="1"/>
  <c r="K114" i="3" s="1"/>
  <c r="E49" i="3"/>
  <c r="C5" i="4" s="1"/>
  <c r="E71" i="3"/>
  <c r="J71" i="3" s="1"/>
  <c r="K71" i="3" s="1"/>
  <c r="D20" i="2"/>
  <c r="B32" i="4"/>
  <c r="C81" i="29"/>
  <c r="F36" i="20"/>
  <c r="E27" i="3"/>
  <c r="H40" i="24" s="1"/>
  <c r="D20" i="21"/>
  <c r="D22" i="21" s="1"/>
  <c r="F32" i="23"/>
  <c r="E39" i="3"/>
  <c r="F31" i="20" s="1"/>
  <c r="F33" i="26"/>
  <c r="F48" i="23"/>
  <c r="E27" i="23"/>
  <c r="F22" i="26"/>
  <c r="E26" i="23"/>
  <c r="F13" i="25"/>
  <c r="F30" i="24"/>
  <c r="F37" i="23"/>
  <c r="E25" i="3" l="1"/>
  <c r="F34" i="20" s="1"/>
  <c r="F35" i="20" s="1"/>
  <c r="E28" i="3"/>
  <c r="H52" i="24" s="1"/>
  <c r="E29" i="3"/>
  <c r="H48" i="24" s="1"/>
  <c r="F39" i="23"/>
  <c r="F42" i="4"/>
  <c r="H42" i="4" s="1"/>
  <c r="E17" i="3"/>
  <c r="E80" i="3" s="1"/>
  <c r="C77" i="29"/>
  <c r="E72" i="3"/>
  <c r="J72" i="3" s="1"/>
  <c r="K72" i="3" s="1"/>
  <c r="F17" i="25"/>
  <c r="F29" i="4"/>
  <c r="E178" i="3" s="1"/>
  <c r="F23" i="20"/>
  <c r="J123" i="3"/>
  <c r="K123" i="3" s="1"/>
  <c r="C66" i="29"/>
  <c r="C74" i="29"/>
  <c r="F48" i="4"/>
  <c r="H48" i="4" s="1"/>
  <c r="D16" i="21"/>
  <c r="E55" i="22"/>
  <c r="E107" i="3"/>
  <c r="J107" i="3" s="1"/>
  <c r="K107" i="3" s="1"/>
  <c r="F28" i="24"/>
  <c r="C69" i="29"/>
  <c r="F22" i="23"/>
  <c r="F31" i="26"/>
  <c r="F22" i="20"/>
  <c r="E19" i="25"/>
  <c r="F22" i="25" s="1"/>
  <c r="E41" i="3"/>
  <c r="E25" i="23"/>
  <c r="F28" i="23" s="1"/>
  <c r="E18" i="3"/>
  <c r="E68" i="3"/>
  <c r="F58" i="20"/>
  <c r="E126" i="3"/>
  <c r="J126" i="3" s="1"/>
  <c r="K126" i="3" s="1"/>
  <c r="H57" i="27"/>
  <c r="D263" i="30"/>
  <c r="E72" i="33"/>
  <c r="E71" i="33"/>
  <c r="D69" i="30"/>
  <c r="D175" i="30"/>
  <c r="D135" i="30"/>
  <c r="D74" i="30"/>
  <c r="D53" i="30"/>
  <c r="D77" i="30"/>
  <c r="F50" i="4"/>
  <c r="H50" i="4" s="1"/>
  <c r="D203" i="30"/>
  <c r="D201" i="30"/>
  <c r="D186" i="30"/>
  <c r="D12" i="30"/>
  <c r="E42" i="3"/>
  <c r="H32" i="25" s="1"/>
  <c r="D5" i="30"/>
  <c r="E13" i="24"/>
  <c r="F16" i="24" s="1"/>
  <c r="F31" i="24" s="1"/>
  <c r="D204" i="30"/>
  <c r="D202" i="30"/>
  <c r="D187" i="30"/>
  <c r="D118" i="30"/>
  <c r="E70" i="33"/>
  <c r="E68" i="33"/>
  <c r="E66" i="33"/>
  <c r="E69" i="33"/>
  <c r="E67" i="33"/>
  <c r="E65" i="33"/>
  <c r="H20" i="27"/>
  <c r="G31" i="27"/>
  <c r="H52" i="27"/>
  <c r="E125" i="3"/>
  <c r="J125" i="3" s="1"/>
  <c r="K125" i="3" s="1"/>
  <c r="F29" i="7"/>
  <c r="C90" i="29"/>
  <c r="C86" i="29"/>
  <c r="E57" i="22"/>
  <c r="F11" i="26"/>
  <c r="F44" i="26"/>
  <c r="E138" i="3"/>
  <c r="E136" i="3"/>
  <c r="E134" i="3"/>
  <c r="E133" i="3"/>
  <c r="J133" i="3" s="1"/>
  <c r="K133" i="3" s="1"/>
  <c r="D26" i="30"/>
  <c r="D64" i="30"/>
  <c r="D88" i="30"/>
  <c r="D120" i="30"/>
  <c r="D163" i="30"/>
  <c r="D165" i="30"/>
  <c r="D185" i="30"/>
  <c r="D209" i="30"/>
  <c r="D215" i="30"/>
  <c r="D231" i="30"/>
  <c r="D97" i="30"/>
  <c r="D119" i="30"/>
  <c r="D121" i="30"/>
  <c r="D126" i="30"/>
  <c r="D130" i="30"/>
  <c r="D152" i="30"/>
  <c r="D160" i="30"/>
  <c r="D164" i="30"/>
  <c r="D238" i="30"/>
  <c r="F18" i="22"/>
  <c r="F34" i="22" s="1"/>
  <c r="F16" i="26"/>
  <c r="F7" i="20"/>
  <c r="E43" i="3"/>
  <c r="H37" i="25" s="1"/>
  <c r="H43" i="27"/>
  <c r="H44" i="27" s="1"/>
  <c r="B20" i="4"/>
  <c r="H19" i="26"/>
  <c r="H32" i="26" s="1"/>
  <c r="H50" i="26" s="1"/>
  <c r="F20" i="26"/>
  <c r="F46" i="24"/>
  <c r="F21" i="4"/>
  <c r="H14" i="27"/>
  <c r="H21" i="27" s="1"/>
  <c r="E32" i="27" s="1"/>
  <c r="E44" i="3"/>
  <c r="E97" i="3" s="1"/>
  <c r="B26" i="4"/>
  <c r="F38" i="4"/>
  <c r="H38" i="4" s="1"/>
  <c r="E10" i="23"/>
  <c r="F14" i="23" s="1"/>
  <c r="F18" i="23"/>
  <c r="E132" i="3"/>
  <c r="J132" i="3" s="1"/>
  <c r="K132" i="3" s="1"/>
  <c r="D31" i="2"/>
  <c r="C78" i="29"/>
  <c r="E131" i="3"/>
  <c r="J131" i="3" s="1"/>
  <c r="K131" i="3" s="1"/>
  <c r="D64" i="2"/>
  <c r="E71" i="2" s="1"/>
  <c r="F8" i="20"/>
  <c r="F32" i="20" l="1"/>
  <c r="F37" i="20"/>
  <c r="H32" i="24"/>
  <c r="E79" i="3"/>
  <c r="F33" i="20" s="1"/>
  <c r="E69" i="3"/>
  <c r="H58" i="27"/>
  <c r="F27" i="25"/>
  <c r="F42" i="25" s="1"/>
  <c r="H42" i="25" s="1"/>
  <c r="E81" i="3"/>
  <c r="C79" i="29"/>
  <c r="E156" i="3"/>
  <c r="E173" i="3"/>
  <c r="E147" i="3"/>
  <c r="E180" i="3"/>
  <c r="E151" i="3"/>
  <c r="E53" i="4"/>
  <c r="F54" i="4"/>
  <c r="H54" i="4" s="1"/>
  <c r="H45" i="27"/>
  <c r="H46" i="27" s="1"/>
  <c r="E157" i="3"/>
  <c r="E56" i="4"/>
  <c r="E54" i="4"/>
  <c r="F45" i="4"/>
  <c r="E153" i="3"/>
  <c r="E166" i="3"/>
  <c r="F71" i="26" s="1"/>
  <c r="E158" i="3"/>
  <c r="E182" i="3"/>
  <c r="E146" i="3"/>
  <c r="E149" i="3"/>
  <c r="E181" i="3"/>
  <c r="E183" i="3"/>
  <c r="E148" i="3"/>
  <c r="E164" i="3"/>
  <c r="F56" i="4"/>
  <c r="F51" i="4"/>
  <c r="E159" i="3"/>
  <c r="E160" i="3"/>
  <c r="E165" i="3"/>
  <c r="F57" i="26" s="1"/>
  <c r="D188" i="30"/>
  <c r="E176" i="3"/>
  <c r="E150" i="3"/>
  <c r="E179" i="3"/>
  <c r="H33" i="27" s="1"/>
  <c r="H59" i="27"/>
  <c r="E152" i="3"/>
  <c r="F66" i="26"/>
  <c r="E145" i="3"/>
  <c r="E161" i="3"/>
  <c r="J161" i="3" s="1"/>
  <c r="K161" i="3" s="1"/>
  <c r="E175" i="3"/>
  <c r="E55" i="4"/>
  <c r="E174" i="3"/>
  <c r="E184" i="3"/>
  <c r="E177" i="3"/>
  <c r="E162" i="3"/>
  <c r="F52" i="26"/>
  <c r="E96" i="3"/>
  <c r="E95" i="3"/>
  <c r="E106" i="3"/>
  <c r="F47" i="20" s="1"/>
  <c r="E102" i="3"/>
  <c r="E104" i="3"/>
  <c r="E90" i="3"/>
  <c r="E105" i="3"/>
  <c r="E89" i="3"/>
  <c r="E101" i="3"/>
  <c r="E103" i="3"/>
  <c r="E88" i="3"/>
  <c r="F48" i="20" s="1"/>
  <c r="F64" i="22"/>
  <c r="F67" i="22" s="1"/>
  <c r="F70" i="22" s="1"/>
  <c r="H32" i="27"/>
  <c r="E65" i="3"/>
  <c r="J65" i="3" s="1"/>
  <c r="K65" i="3" s="1"/>
  <c r="D232" i="30"/>
  <c r="H28" i="25"/>
  <c r="F12" i="20"/>
  <c r="F9" i="20"/>
  <c r="H64" i="26"/>
  <c r="D79" i="30"/>
  <c r="D167" i="30"/>
  <c r="D233" i="30"/>
  <c r="E5" i="4"/>
  <c r="F32" i="26"/>
  <c r="F35" i="26" s="1"/>
  <c r="D60" i="2"/>
  <c r="F40" i="20"/>
  <c r="H43" i="25"/>
  <c r="E94" i="3"/>
  <c r="E67" i="3"/>
  <c r="J67" i="3" s="1"/>
  <c r="K67" i="3" s="1"/>
  <c r="E66" i="3"/>
  <c r="J66" i="3" s="1"/>
  <c r="K66" i="3" s="1"/>
  <c r="E93" i="3"/>
  <c r="E100" i="3"/>
  <c r="E14" i="3"/>
  <c r="B29" i="4"/>
  <c r="F32" i="4"/>
  <c r="H32" i="4" s="1"/>
  <c r="E83" i="3"/>
  <c r="F45" i="20" s="1"/>
  <c r="F34" i="4"/>
  <c r="H34" i="4" s="1"/>
  <c r="E91" i="3"/>
  <c r="F49" i="20" s="1"/>
  <c r="E87" i="3"/>
  <c r="E84" i="3"/>
  <c r="E98" i="3"/>
  <c r="E99" i="3"/>
  <c r="E63" i="3"/>
  <c r="E92" i="3"/>
  <c r="E60" i="3"/>
  <c r="J60" i="3" s="1"/>
  <c r="K60" i="3" s="1"/>
  <c r="H51" i="24"/>
  <c r="H53" i="24" s="1"/>
  <c r="H31" i="24"/>
  <c r="H33" i="24" s="1"/>
  <c r="F39" i="24"/>
  <c r="F30" i="23"/>
  <c r="F52" i="23" s="1"/>
  <c r="F65" i="23" s="1"/>
  <c r="F70" i="23" s="1"/>
  <c r="H60" i="27" l="1"/>
  <c r="H27" i="25"/>
  <c r="H29" i="25" s="1"/>
  <c r="E27" i="25"/>
  <c r="E31" i="25" s="1"/>
  <c r="H31" i="25" s="1"/>
  <c r="H33" i="25" s="1"/>
  <c r="H44" i="25"/>
  <c r="H34" i="27"/>
  <c r="F20" i="20"/>
  <c r="E15" i="3"/>
  <c r="E86" i="3" s="1"/>
  <c r="F56" i="26"/>
  <c r="F58" i="26" s="1"/>
  <c r="F63" i="26"/>
  <c r="F67" i="26" s="1"/>
  <c r="F70" i="26"/>
  <c r="F72" i="26" s="1"/>
  <c r="F49" i="26"/>
  <c r="D177" i="30"/>
  <c r="H39" i="24"/>
  <c r="H41" i="24" s="1"/>
  <c r="H47" i="24"/>
  <c r="H49" i="24" s="1"/>
  <c r="J63" i="3"/>
  <c r="K63" i="3" s="1"/>
  <c r="K185" i="3" s="1"/>
  <c r="F21" i="20"/>
  <c r="D86" i="2"/>
  <c r="F55" i="4" s="1"/>
  <c r="H55" i="4" s="1"/>
  <c r="E36" i="25" l="1"/>
  <c r="H36" i="25" s="1"/>
  <c r="H38" i="25" s="1"/>
  <c r="E70" i="3"/>
  <c r="E85" i="3"/>
  <c r="H63" i="26"/>
  <c r="H65" i="26" s="1"/>
  <c r="E64" i="3"/>
  <c r="D184" i="30"/>
  <c r="F53" i="26"/>
  <c r="H49" i="26"/>
  <c r="H51" i="26" s="1"/>
  <c r="H5" i="4"/>
  <c r="F59" i="4"/>
  <c r="B59" i="4"/>
  <c r="B58" i="4"/>
  <c r="D85" i="2"/>
  <c r="D183"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Holger Schmidt</author>
    <author>schmidt</author>
    <author>Admin</author>
  </authors>
  <commentList>
    <comment ref="H46" authorId="0" shapeId="0" xr:uid="{00000000-0006-0000-0100-000001000000}">
      <text>
        <r>
          <rPr>
            <b/>
            <sz val="8"/>
            <color indexed="81"/>
            <rFont val="Tahoma"/>
            <family val="2"/>
          </rPr>
          <t>Es muss die Frage beantwortet werden, ob der Wohnungsbesitz des Unternehmens überwiegend dicht beieinander oder sehr verteilt liegt. Ein Indiez für einen dicht beieinander liegenden Grundbesitz könnte sein, wenn sich die Wohnungen, bis auf wenige Ausnahmen (&lt;5%) innerhalb einer Kommune befinden.</t>
        </r>
        <r>
          <rPr>
            <sz val="8"/>
            <color indexed="81"/>
            <rFont val="Tahoma"/>
            <family val="2"/>
          </rPr>
          <t xml:space="preserve">
</t>
        </r>
      </text>
    </comment>
    <comment ref="H60" authorId="1" shapeId="0" xr:uid="{00000000-0006-0000-0100-000002000000}">
      <text>
        <r>
          <rPr>
            <b/>
            <sz val="9"/>
            <color indexed="81"/>
            <rFont val="Tahoma"/>
            <family val="2"/>
          </rPr>
          <t xml:space="preserve">Der Vervielfältigungsfaktor stellt wird benötigt, um Bewertungen von Wohnungs- und Immobilienbeständen in Abhängigkeit von unterschieldichen Lagen und der dementsprechenden Nachfrage  zu ermöglichen. Er ermöglicht damit die Darstellung eines näherungsweisen Verkehrswertes.
</t>
        </r>
        <r>
          <rPr>
            <b/>
            <sz val="9"/>
            <color indexed="10"/>
            <rFont val="Tahoma"/>
            <family val="2"/>
          </rPr>
          <t xml:space="preserve">Eine Abweichung von dem standardisierten Faktor "12" muss gut begründet sein, da es sich hierbei um einen Multiplikator für die Mieten handelt. In Regionen mit höherer Nachfrage ist bereits der höhere Wert über die höheren Mieten brücksichtigt.
</t>
        </r>
        <r>
          <rPr>
            <b/>
            <sz val="9"/>
            <color indexed="81"/>
            <rFont val="Tahoma"/>
            <family val="2"/>
          </rPr>
          <t xml:space="preserve">
Er findet Berücksichtigung in den folgenden Kennzahlen:
</t>
        </r>
      </text>
    </comment>
    <comment ref="D75" authorId="2" shapeId="0" xr:uid="{00000000-0006-0000-0100-000003000000}">
      <text>
        <r>
          <rPr>
            <b/>
            <sz val="8"/>
            <color indexed="81"/>
            <rFont val="Tahoma"/>
            <family val="2"/>
          </rPr>
          <t>Umfassende Modernisierungsmaßnahmen kommen einem Neubau fast gleich. 
Indizien: Entmietung, Entkernung</t>
        </r>
      </text>
    </comment>
    <comment ref="H93" authorId="2" shapeId="0" xr:uid="{00000000-0006-0000-0100-000004000000}">
      <text>
        <r>
          <rPr>
            <b/>
            <sz val="8"/>
            <color indexed="81"/>
            <rFont val="Tahoma"/>
            <family val="2"/>
          </rPr>
          <t>01 vdw Niedersachsen Bremen
02 VdW Rheinland Westfalen
03 vdw Sachsen
04 VNW
05 vdwg Sachsen Anhalt (Genossenschaften)
06 vdw Sachsen Anhalt
07 vtw. Thüringen
08 VdW Südwest
09 Baden-Württemberg
10 Berlin
11 Bayern
30 ohne Verband</t>
        </r>
      </text>
    </comment>
    <comment ref="H95" authorId="2" shapeId="0" xr:uid="{00000000-0006-0000-0100-000005000000}">
      <text>
        <r>
          <rPr>
            <b/>
            <sz val="8"/>
            <color indexed="81"/>
            <rFont val="Courier New"/>
            <family val="3"/>
          </rPr>
          <t xml:space="preserve">0101 Ostniedersachsen                    0901 Stuttgart-Stadt (AG I)
0102 Nordwestniedersachsen               0902 Mittlerer Neckar (AG II)
0103 Südniedersachsen                    0903 Nord/Ost (AG III)
0104 Hannover/Braunschweig               0904 Westalb/Schwarzwald/Baar (AG IV)
0105 Bremen/Bremerhaven                  0905 Bodensee/Oberland (AG V)
                                         0906 Rhein/Neckar (AG VI)
0210 Ostwestfalen-Lippe                  0907 Mittelbaden (AG VII)
0211 Westfalen                           0908 Südlicher Oberrhein (AG VIII)
0212 Niederrhein                         0909 Familienheim eG
0213 Ruhrgebiet
0214 Rheinschiene                        1001 Berlin-Brandenburg
0215 Rheinland-Pfalz
0216 Siegerland                          1101 München
0217 Sauerland                           1102 Oberbayern
                                         1103 Niederbayern
0301 LD-Dresden                          1104 Mittelfranken
0302 LD-Leipzig                          1105 Oberfranken
0303 LD-Chemnitz                         1106 Unterfranken
                                         1107 Oberpfalz
0401 Hamburg                             1108 Schwaben
0402 Schleswig-Holstein
0403 Mecklenburg-Vorpommern
0501 Halle
0502 Magdeburg
0503 Sachsen-Anhalt-Ost
0504 Sachsen-Anhalt-West
0506 Sachsen-Anhalt- Süd
0507 Altmark
0701 Nordthüringen
0702 Mittelthüringen
0703 Südthüringen
0704 Ostthüringen
0801 VdW Südwest
</t>
        </r>
      </text>
    </comment>
    <comment ref="B97" authorId="1" shapeId="0" xr:uid="{00000000-0006-0000-0100-000006000000}">
      <text>
        <r>
          <rPr>
            <b/>
            <sz val="9"/>
            <color indexed="81"/>
            <rFont val="Tahoma"/>
            <family val="2"/>
          </rPr>
          <t>Bisher nur von den Verbänden aus Sachsen Anhalt verwendet. Alle anderen können das ausblenden.</t>
        </r>
      </text>
    </comment>
    <comment ref="H97" authorId="1" shapeId="0" xr:uid="{00000000-0006-0000-0100-000007000000}">
      <text>
        <r>
          <rPr>
            <b/>
            <sz val="9"/>
            <color indexed="81"/>
            <rFont val="Tahoma"/>
            <family val="2"/>
          </rPr>
          <t xml:space="preserve">01 Altmarkkreis Salzwedel
02 Harz
03 Altmakkreis Stendal
04 Burgenlandkreis
05 Jerichower Land
06 Mansf.-Südharz
07 Salzlandkreis
08 Dessau Roßlau
09 Wittenberg
10 Börde
11 Anhalt-Bitterfeld
12 Saalekreis
13 Halle 
14 Magdeburg
</t>
        </r>
      </text>
    </comment>
    <comment ref="H100" authorId="2" shapeId="0" xr:uid="{00000000-0006-0000-0100-000008000000}">
      <text>
        <r>
          <rPr>
            <b/>
            <sz val="8"/>
            <color indexed="81"/>
            <rFont val="Tahoma"/>
            <family val="2"/>
          </rPr>
          <t xml:space="preserve">01 BadenWürttemberg
02 Bayern
03 Berlin
04 Brandenburg
05 Bremen
06 Hamburg
07 Hessen
08 Mecklenburg-Vorpommern
09 Niedersachsen
10 Nordrhein Westfalen
11 Rheinland Pfalz
12 Saarland
13 Sachsen 
14 Sachsen-Anhalt
15 Schleswig-Holstein
16 Thüringen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Schmidt, Holger</author>
  </authors>
  <commentList>
    <comment ref="A42" authorId="0" shapeId="0" xr:uid="{42477562-C7B2-4A08-BD16-F463E2A17C59}">
      <text>
        <r>
          <rPr>
            <b/>
            <sz val="9"/>
            <color indexed="81"/>
            <rFont val="Segoe UI"/>
            <family val="2"/>
          </rPr>
          <t>Falls die Werte nur teilweise vorliegen, können die fehlenden Angaben hier zu 100% insgesamt ergänzt werden.</t>
        </r>
        <r>
          <rPr>
            <sz val="9"/>
            <color indexed="81"/>
            <rFont val="Segoe UI"/>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D14" authorId="0" shapeId="0" xr:uid="{00000000-0006-0000-0B00-000001000000}">
      <text>
        <r>
          <rPr>
            <b/>
            <sz val="8"/>
            <color indexed="81"/>
            <rFont val="Tahoma"/>
            <family val="2"/>
          </rPr>
          <t>UE20 umfasst sowohl die Umsatzerlöse aus dem Verkauf von Grundstücken des UV, als auch die Umsatzerlöse aus dem Verkauf von AV, wenn diese nach dem Bruttoprinzip ausgewiesen werden. In diesen Fällen dürfen natürlich keine Erträge aus dem Abgang von AV-Grundstücken gezeigt werden, da sonst eine Doppelerfassung stattfindet.</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schmidt</author>
    <author>Admin</author>
  </authors>
  <commentList>
    <comment ref="C20" authorId="0" shapeId="0" xr:uid="{00000000-0006-0000-0D00-000001000000}">
      <text>
        <r>
          <rPr>
            <b/>
            <sz val="9"/>
            <color indexed="81"/>
            <rFont val="Tahoma"/>
            <family val="2"/>
          </rPr>
          <t xml:space="preserve">Bezeichnet den "standardisierten" Unternehmenswert, für den näherungsweise die stillen Reserven ermittelt werden (Unternehmen, die nicht nach dem Fair Value gemäß IFRS bilanzieren)
</t>
        </r>
      </text>
    </comment>
    <comment ref="E63" authorId="1" shapeId="0" xr:uid="{00000000-0006-0000-0D00-000002000000}">
      <text>
        <r>
          <rPr>
            <b/>
            <sz val="8"/>
            <color indexed="10"/>
            <rFont val="Tahoma"/>
            <family val="2"/>
          </rPr>
          <t xml:space="preserve">Kritische Werte </t>
        </r>
        <r>
          <rPr>
            <b/>
            <sz val="8"/>
            <color indexed="81"/>
            <rFont val="Tahoma"/>
            <family val="2"/>
          </rPr>
          <t xml:space="preserve">für die Unternehmensentwicklung:
</t>
        </r>
        <r>
          <rPr>
            <b/>
            <sz val="8"/>
            <color indexed="10"/>
            <rFont val="Tahoma"/>
            <family val="2"/>
          </rPr>
          <t>Veränderung der Eigenkapitalquote</t>
        </r>
        <r>
          <rPr>
            <b/>
            <sz val="8"/>
            <color indexed="81"/>
            <rFont val="Tahoma"/>
            <family val="2"/>
          </rPr>
          <t xml:space="preserve"> in den letzten drei Jahren:
a) Entwicklungsbeeinträchtigung : Rückgang &gt; 20%
b) Bestandgefährdung: Rückgang &gt; 33%
</t>
        </r>
        <r>
          <rPr>
            <b/>
            <sz val="8"/>
            <color indexed="10"/>
            <rFont val="Tahoma"/>
            <family val="2"/>
          </rPr>
          <t>Eigenkapitalquote</t>
        </r>
        <r>
          <rPr>
            <b/>
            <sz val="8"/>
            <color indexed="81"/>
            <rFont val="Tahoma"/>
            <family val="2"/>
          </rPr>
          <t>:
a) Entwicklungsbeeinträchtigung : 10% bis 15%
b) Bestandgefährdung: &lt; 10%</t>
        </r>
      </text>
    </comment>
    <comment ref="C72" authorId="1" shapeId="0" xr:uid="{00000000-0006-0000-0D00-000003000000}">
      <text>
        <r>
          <rPr>
            <sz val="8"/>
            <color indexed="81"/>
            <rFont val="Tahoma"/>
            <family val="2"/>
          </rPr>
          <t xml:space="preserve">Diese Definition der Liquidität entspricht der </t>
        </r>
        <r>
          <rPr>
            <b/>
            <sz val="8"/>
            <color indexed="81"/>
            <rFont val="Tahoma"/>
            <family val="2"/>
          </rPr>
          <t xml:space="preserve">Liquidität 1. Grades </t>
        </r>
        <r>
          <rPr>
            <sz val="8"/>
            <color indexed="81"/>
            <rFont val="Tahoma"/>
            <family val="2"/>
          </rPr>
          <t>aus der allgemeinen betriebswirtschaftlichen Literatur</t>
        </r>
      </text>
    </comment>
    <comment ref="C80" authorId="0" shapeId="0" xr:uid="{00000000-0006-0000-0D00-000004000000}">
      <text>
        <r>
          <rPr>
            <b/>
            <sz val="9"/>
            <color indexed="81"/>
            <rFont val="Tahoma"/>
            <family val="2"/>
          </rPr>
          <t xml:space="preserve">Rendite des Kapitals der Anteilseigner bezogen auf das wirtschaftliche Eigenkapital
</t>
        </r>
      </text>
    </comment>
    <comment ref="C81" authorId="0" shapeId="0" xr:uid="{00000000-0006-0000-0D00-000005000000}">
      <text>
        <r>
          <rPr>
            <b/>
            <sz val="9"/>
            <color indexed="81"/>
            <rFont val="Tahoma"/>
            <family val="2"/>
          </rPr>
          <t xml:space="preserve">Rendite des Kapitals der Anteilseigner bezogen auf das wirtschaftliche Eigenkapital
</t>
        </r>
      </text>
    </comment>
    <comment ref="E83" authorId="1" shapeId="0" xr:uid="{00000000-0006-0000-0D00-000006000000}">
      <text>
        <r>
          <rPr>
            <b/>
            <sz val="8"/>
            <color indexed="10"/>
            <rFont val="Tahoma"/>
            <family val="2"/>
          </rPr>
          <t>Kritische Werte</t>
        </r>
        <r>
          <rPr>
            <b/>
            <sz val="8"/>
            <color indexed="81"/>
            <rFont val="Tahoma"/>
            <family val="2"/>
          </rPr>
          <t xml:space="preserve"> für die Unternehmensentwicklung:
</t>
        </r>
        <r>
          <rPr>
            <b/>
            <sz val="8"/>
            <color indexed="10"/>
            <rFont val="Tahoma"/>
            <family val="2"/>
          </rPr>
          <t>Gesamtkapitalrentabilität</t>
        </r>
        <r>
          <rPr>
            <b/>
            <sz val="8"/>
            <color indexed="81"/>
            <rFont val="Tahoma"/>
            <family val="2"/>
          </rPr>
          <t>:</t>
        </r>
        <r>
          <rPr>
            <b/>
            <sz val="8"/>
            <color indexed="81"/>
            <rFont val="Tahoma"/>
            <family val="2"/>
          </rPr>
          <t xml:space="preserve">
a) Entwicklungsbeeinträchtigung : 5% bis 6%
b) Bestandgefährdung: &lt; 3%</t>
        </r>
      </text>
    </comment>
    <comment ref="E84" authorId="1" shapeId="0" xr:uid="{00000000-0006-0000-0D00-000007000000}">
      <text>
        <r>
          <rPr>
            <b/>
            <sz val="8"/>
            <color indexed="10"/>
            <rFont val="Tahoma"/>
            <family val="2"/>
          </rPr>
          <t>Kritische Werte</t>
        </r>
        <r>
          <rPr>
            <b/>
            <sz val="8"/>
            <color indexed="81"/>
            <rFont val="Tahoma"/>
            <family val="2"/>
          </rPr>
          <t xml:space="preserve"> für die Unternehmensentwicklung:
</t>
        </r>
        <r>
          <rPr>
            <b/>
            <sz val="8"/>
            <color indexed="10"/>
            <rFont val="Tahoma"/>
            <family val="2"/>
          </rPr>
          <t>Gesamtkapitalrentabilität</t>
        </r>
        <r>
          <rPr>
            <b/>
            <sz val="8"/>
            <color indexed="81"/>
            <rFont val="Tahoma"/>
            <family val="2"/>
          </rPr>
          <t>:</t>
        </r>
        <r>
          <rPr>
            <b/>
            <sz val="8"/>
            <color indexed="81"/>
            <rFont val="Tahoma"/>
            <family val="2"/>
          </rPr>
          <t xml:space="preserve">
a) Entwicklungsbeeinträchtigung : 5% bis 6%
b) Bestandgefährdung: &lt; 3%</t>
        </r>
      </text>
    </comment>
    <comment ref="C86" authorId="0" shapeId="0" xr:uid="{00000000-0006-0000-0D00-000008000000}">
      <text>
        <r>
          <rPr>
            <b/>
            <sz val="9"/>
            <color indexed="81"/>
            <rFont val="Tahoma"/>
            <family val="2"/>
          </rPr>
          <t xml:space="preserve">Rendite des Kapitals der Anteilseigner bezogen auf das wirtschaftliche Eigenkapital
</t>
        </r>
      </text>
    </comment>
    <comment ref="E96" authorId="1" shapeId="0" xr:uid="{00000000-0006-0000-0D00-000009000000}">
      <text>
        <r>
          <rPr>
            <b/>
            <sz val="8"/>
            <color indexed="10"/>
            <rFont val="Tahoma"/>
            <family val="2"/>
          </rPr>
          <t xml:space="preserve">Kritische Werte </t>
        </r>
        <r>
          <rPr>
            <b/>
            <sz val="8"/>
            <color indexed="81"/>
            <rFont val="Tahoma"/>
            <family val="2"/>
          </rPr>
          <t xml:space="preserve">für die Unternehmensentwicklung:
</t>
        </r>
        <r>
          <rPr>
            <b/>
            <sz val="8"/>
            <color indexed="10"/>
            <rFont val="Tahoma"/>
            <family val="2"/>
          </rPr>
          <t>Tilgungsquote</t>
        </r>
        <r>
          <rPr>
            <b/>
            <sz val="8"/>
            <color indexed="81"/>
            <rFont val="Tahoma"/>
            <family val="2"/>
          </rPr>
          <t>:
a) Entwicklungsbeeinträchtigung : &lt; 1,5
b) Bestandsgefährdung: &lt; 1</t>
        </r>
      </text>
    </comment>
    <comment ref="E97" authorId="1" shapeId="0" xr:uid="{00000000-0006-0000-0D00-00000A000000}">
      <text>
        <r>
          <rPr>
            <b/>
            <sz val="8"/>
            <color indexed="10"/>
            <rFont val="Tahoma"/>
            <family val="2"/>
          </rPr>
          <t xml:space="preserve">Kritische Werte </t>
        </r>
        <r>
          <rPr>
            <b/>
            <sz val="8"/>
            <color indexed="81"/>
            <rFont val="Tahoma"/>
            <family val="2"/>
          </rPr>
          <t xml:space="preserve">für die Unternehmensentwicklung:
</t>
        </r>
        <r>
          <rPr>
            <b/>
            <sz val="8"/>
            <color indexed="10"/>
            <rFont val="Tahoma"/>
            <family val="2"/>
          </rPr>
          <t>Tilgungsquote</t>
        </r>
        <r>
          <rPr>
            <b/>
            <sz val="8"/>
            <color indexed="81"/>
            <rFont val="Tahoma"/>
            <family val="2"/>
          </rPr>
          <t>:
a) Entwicklungsbeeinträchtigung : &lt; 1,5
b) Bestandsgefährdung: &lt; 1</t>
        </r>
      </text>
    </comment>
    <comment ref="C105" authorId="1" shapeId="0" xr:uid="{00000000-0006-0000-0D00-00000B000000}">
      <text>
        <r>
          <rPr>
            <b/>
            <sz val="8"/>
            <color indexed="81"/>
            <rFont val="Tahoma"/>
            <family val="2"/>
          </rPr>
          <t xml:space="preserve"> (Gesamtkapital abzüglich Eigenkapitalanteile abzüglich kurzfristiges Umlaufvermögen)
Betriebswirtschaftliche Betrachtungsweise, bei der davon ausgegegangen wird, dass das kurzfristige Umlaufvermögen auch kurzfristig zur Deckung der Schulden verwendet werden kann, übrig bleibt die restliche Verschuldung (Effektivverschuldung)</t>
        </r>
      </text>
    </comment>
    <comment ref="C106" authorId="1" shapeId="0" xr:uid="{00000000-0006-0000-0D00-00000C000000}">
      <text>
        <r>
          <rPr>
            <b/>
            <sz val="8"/>
            <color indexed="81"/>
            <rFont val="Tahoma"/>
            <family val="2"/>
          </rPr>
          <t xml:space="preserve"> (Gesamtkapital abzüglich Eigenkapitalanteile abzüglich kurzfristiges Umlaufvermögen)
Betriebswirtschaftliche Betrachtungsweise, bei der davon ausgegegangen wird, dass das kurzfristige Umlaufvermögen auch kurzfristig zur Deckung der Schulden verwendet werden kann, übrig bleibt die restliche Verschuldung (Effektivverschuldung)</t>
        </r>
      </text>
    </comment>
    <comment ref="E108" authorId="1" shapeId="0" xr:uid="{00000000-0006-0000-0D00-00000D000000}">
      <text>
        <r>
          <rPr>
            <b/>
            <sz val="8"/>
            <color indexed="81"/>
            <rFont val="Tahoma"/>
            <family val="2"/>
          </rPr>
          <t>Diese Kennzahl betrifft nur Genossenschaften mit Spareinrichtungen</t>
        </r>
      </text>
    </comment>
    <comment ref="E131" authorId="1" shapeId="0" xr:uid="{00000000-0006-0000-0D00-00000E000000}">
      <text>
        <r>
          <rPr>
            <b/>
            <sz val="8"/>
            <color indexed="10"/>
            <rFont val="Tahoma"/>
            <family val="2"/>
          </rPr>
          <t>Kritische Werte</t>
        </r>
        <r>
          <rPr>
            <b/>
            <sz val="8"/>
            <color indexed="81"/>
            <rFont val="Tahoma"/>
            <family val="2"/>
          </rPr>
          <t xml:space="preserve"> für die Unternehmensentwicklung:
</t>
        </r>
        <r>
          <rPr>
            <b/>
            <sz val="8"/>
            <color indexed="10"/>
            <rFont val="Tahoma"/>
            <family val="2"/>
          </rPr>
          <t>Fluktuationsrate</t>
        </r>
        <r>
          <rPr>
            <b/>
            <sz val="8"/>
            <color indexed="81"/>
            <rFont val="Tahoma"/>
            <family val="2"/>
          </rPr>
          <t>:
a) Entwicklungsbeeinträchtigung : &gt;= 15%
b) Bestandsgefährdung: &gt;= 25%</t>
        </r>
        <r>
          <rPr>
            <sz val="8"/>
            <color indexed="81"/>
            <rFont val="Tahoma"/>
            <family val="2"/>
          </rPr>
          <t xml:space="preserve">
</t>
        </r>
      </text>
    </comment>
    <comment ref="E133" authorId="1" shapeId="0" xr:uid="{00000000-0006-0000-0D00-00000F000000}">
      <text>
        <r>
          <rPr>
            <b/>
            <sz val="8"/>
            <color indexed="10"/>
            <rFont val="Tahoma"/>
            <family val="2"/>
          </rPr>
          <t>Kritische Werte</t>
        </r>
        <r>
          <rPr>
            <b/>
            <sz val="8"/>
            <color indexed="81"/>
            <rFont val="Tahoma"/>
            <family val="2"/>
          </rPr>
          <t xml:space="preserve"> für die Unternehmensentwicklung:
</t>
        </r>
        <r>
          <rPr>
            <b/>
            <sz val="8"/>
            <color indexed="10"/>
            <rFont val="Tahoma"/>
            <family val="2"/>
          </rPr>
          <t>Leerstandsquote</t>
        </r>
        <r>
          <rPr>
            <b/>
            <sz val="8"/>
            <color indexed="81"/>
            <rFont val="Tahoma"/>
            <family val="2"/>
          </rPr>
          <t>:
a) Entwicklungsbeeinträchtigung : &gt;= 10%
b) Bestandsgefährdung: &gt;= 15%</t>
        </r>
      </text>
    </comment>
    <comment ref="E167" authorId="1" shapeId="0" xr:uid="{00000000-0006-0000-0D00-000010000000}">
      <text>
        <r>
          <rPr>
            <b/>
            <sz val="8"/>
            <color indexed="10"/>
            <rFont val="Tahoma"/>
            <family val="2"/>
          </rPr>
          <t xml:space="preserve">Kritische Werte </t>
        </r>
        <r>
          <rPr>
            <b/>
            <sz val="8"/>
            <color indexed="81"/>
            <rFont val="Tahoma"/>
            <family val="2"/>
          </rPr>
          <t xml:space="preserve">für die Unternehmensentwicklung:
</t>
        </r>
        <r>
          <rPr>
            <b/>
            <sz val="8"/>
            <color indexed="10"/>
            <rFont val="Tahoma"/>
            <family val="2"/>
          </rPr>
          <t>Zinsquote</t>
        </r>
        <r>
          <rPr>
            <b/>
            <sz val="8"/>
            <color indexed="81"/>
            <rFont val="Tahoma"/>
            <family val="2"/>
          </rPr>
          <t>:
a) Entwicklungsbeeinträchtigung : &gt;= 40%
b) Bestandsgefährdung: &gt;= 50%</t>
        </r>
      </text>
    </comment>
    <comment ref="E168" authorId="1" shapeId="0" xr:uid="{00000000-0006-0000-0D00-000011000000}">
      <text>
        <r>
          <rPr>
            <b/>
            <sz val="8"/>
            <color indexed="10"/>
            <rFont val="Tahoma"/>
            <family val="2"/>
          </rPr>
          <t>Kritische Werte</t>
        </r>
        <r>
          <rPr>
            <b/>
            <sz val="8"/>
            <color indexed="81"/>
            <rFont val="Tahoma"/>
            <family val="2"/>
          </rPr>
          <t xml:space="preserve"> für die Unternehmensentwicklung:
</t>
        </r>
        <r>
          <rPr>
            <b/>
            <sz val="8"/>
            <color indexed="10"/>
            <rFont val="Tahoma"/>
            <family val="2"/>
          </rPr>
          <t>Kapitaldienstquote</t>
        </r>
        <r>
          <rPr>
            <b/>
            <sz val="8"/>
            <color indexed="81"/>
            <rFont val="Tahoma"/>
            <family val="2"/>
          </rPr>
          <t>:
a) Entwicklungsbeeinträchtigung : &gt;= 50%
b) Bestandsgefährdung: &gt;= 65%</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Admin</author>
    <author>schmidt</author>
  </authors>
  <commentList>
    <comment ref="D32" authorId="0" shapeId="0" xr:uid="{00000000-0006-0000-0E00-000001000000}">
      <text>
        <r>
          <rPr>
            <b/>
            <sz val="8"/>
            <color indexed="81"/>
            <rFont val="Tahoma"/>
            <family val="2"/>
          </rPr>
          <t xml:space="preserve">Im Zeitalter der Globalisierung sollen Firmen aus allen Teilen der Welt transparent und miteinander vergleichbar werden. Und dafür braucht man einheitliche Kennzahlen, beispielsweise das Ebitda. Die Abkürzung steht für "Earnings before interests, taxes, depreciation and amortization". Der mittelständische deutsche Unternehmer sagt dazu schlicht Rohgewinn, denn den Ausdruck "Gewinn vor Ertragssteuern, Abschreibungen und Amortisation" gab es in Deutschland bisher nicht. Den Globalisierern kommt es aber auf die Nuancen der Bilanzierung an. Die sollen möglichst international vergleichbar sein. Hinter Ebitda steht deshalb eine genaue Definition, denen sich alle Unternehmen, die nach internationalen Rechnungslegungsvorschriften bilanzieren, unterwerfen. Das Ebitda bezeichnet deshalb nicht nur den wirtschaftlichen Rohertrag eines Unternehmens, sondern auch die Art und Weise, wie dieser errechnet wird.
</t>
        </r>
      </text>
    </comment>
    <comment ref="D33" authorId="1" shapeId="0" xr:uid="{00000000-0006-0000-0E00-000002000000}">
      <text>
        <r>
          <rPr>
            <b/>
            <sz val="9"/>
            <color indexed="81"/>
            <rFont val="Tahoma"/>
            <family val="2"/>
          </rPr>
          <t>Prozentualer Anteil des operativen Erfolgs gemessen an den Sollmieten (abzüglich Erlösschmälerungen)</t>
        </r>
      </text>
    </comment>
    <comment ref="D34" authorId="1" shapeId="0" xr:uid="{00000000-0006-0000-0E00-000003000000}">
      <text>
        <r>
          <rPr>
            <b/>
            <sz val="9"/>
            <color indexed="81"/>
            <rFont val="Tahoma"/>
            <family val="2"/>
          </rPr>
          <t>(M=Maintance)
Operativer Bruttoerfolg eines (Immobilien-)Unternehmens ohne Beeinflussung durch Instandhaltungs- oder Investitionsentscheidungen</t>
        </r>
      </text>
    </comment>
    <comment ref="D35" authorId="1" shapeId="0" xr:uid="{00000000-0006-0000-0E00-000004000000}">
      <text>
        <r>
          <rPr>
            <b/>
            <sz val="9"/>
            <color indexed="81"/>
            <rFont val="Tahoma"/>
            <family val="2"/>
          </rPr>
          <t>Prozentualer Anteil des operativen Erfolgs vor Aufwandsinvestitionen gemessen an den Sollmieten (abzüglich Erlösschmälerungen)</t>
        </r>
      </text>
    </comment>
    <comment ref="D37" authorId="0" shapeId="0" xr:uid="{00000000-0006-0000-0E00-000005000000}">
      <text>
        <r>
          <rPr>
            <b/>
            <sz val="8"/>
            <color indexed="81"/>
            <rFont val="Tahoma"/>
            <family val="2"/>
          </rPr>
          <t xml:space="preserve">INTEREST COVERAGE = EBITDA / INTEREST
(Verschuldungstragfähigkeit = Ergebnis vor Zinsen, Abschreibungen und Ertragssteuern / Zinsen)
</t>
        </r>
      </text>
    </comment>
    <comment ref="D38" authorId="0" shapeId="0" xr:uid="{00000000-0006-0000-0E00-000006000000}">
      <text>
        <r>
          <rPr>
            <b/>
            <sz val="8"/>
            <color indexed="81"/>
            <rFont val="Tahoma"/>
            <family val="2"/>
          </rPr>
          <t xml:space="preserve">Abk. für Earnings Before Taxes. Das EBT entspricht dem Jahresüberschuss vor Steuern (inkl. außerordentlichem Ergebnis).
</t>
        </r>
      </text>
    </comment>
    <comment ref="D39" authorId="0" shapeId="0" xr:uid="{00000000-0006-0000-0E00-000007000000}">
      <text>
        <r>
          <rPr>
            <b/>
            <sz val="8"/>
            <color indexed="81"/>
            <rFont val="Tahoma"/>
            <family val="2"/>
          </rPr>
          <t>Abk. für Earnings After Taxes. Das EAT entspricht dem Jahresüberschuss nach Steuern (inkl. außerordentlichem Ergebnis).</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Schmidt</author>
  </authors>
  <commentList>
    <comment ref="B24" authorId="0" shapeId="0" xr:uid="{00000000-0006-0000-1000-000001000000}">
      <text>
        <r>
          <rPr>
            <b/>
            <sz val="9"/>
            <color indexed="81"/>
            <rFont val="Tahoma"/>
            <family val="2"/>
          </rPr>
          <t>Schmidt:</t>
        </r>
        <r>
          <rPr>
            <sz val="9"/>
            <color indexed="81"/>
            <rFont val="Tahoma"/>
            <family val="2"/>
          </rPr>
          <t xml:space="preserve">
Strukturkennzahl</t>
        </r>
      </text>
    </comment>
    <comment ref="E50" authorId="0" shapeId="0" xr:uid="{00000000-0006-0000-1000-000002000000}">
      <text>
        <r>
          <rPr>
            <b/>
            <sz val="9"/>
            <color indexed="81"/>
            <rFont val="Tahoma"/>
            <family val="2"/>
          </rPr>
          <t>Schmidt:</t>
        </r>
        <r>
          <rPr>
            <sz val="9"/>
            <color indexed="81"/>
            <rFont val="Tahoma"/>
            <family val="2"/>
          </rPr>
          <t xml:space="preserve">
Fehlt hier nicht auch VE02/7?</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Holger Schmidt</author>
    <author>Admin</author>
    <author>Leistung</author>
  </authors>
  <commentList>
    <comment ref="F16" authorId="0" shapeId="0" xr:uid="{00000000-0006-0000-1100-000001000000}">
      <text>
        <r>
          <rPr>
            <b/>
            <sz val="8"/>
            <color indexed="81"/>
            <rFont val="Tahoma"/>
            <family val="2"/>
          </rPr>
          <t xml:space="preserve">Bei Fehlermeldung: Bitte prüfen Sie, ob Sie auf Seite 1 das </t>
        </r>
        <r>
          <rPr>
            <b/>
            <sz val="8"/>
            <color indexed="12"/>
            <rFont val="Tahoma"/>
            <family val="2"/>
          </rPr>
          <t>Jahr der Erfassung</t>
        </r>
        <r>
          <rPr>
            <b/>
            <sz val="8"/>
            <color indexed="81"/>
            <rFont val="Tahoma"/>
            <family val="2"/>
          </rPr>
          <t xml:space="preserve"> angegeben haben</t>
        </r>
      </text>
    </comment>
    <comment ref="F17" authorId="0" shapeId="0" xr:uid="{00000000-0006-0000-1100-000002000000}">
      <text>
        <r>
          <rPr>
            <b/>
            <sz val="8"/>
            <color indexed="81"/>
            <rFont val="Tahoma"/>
            <family val="2"/>
          </rPr>
          <t xml:space="preserve">Bei Fehlermeldung: Bitte prüfen Sie, ob Sie auf Seite 1 Ihr </t>
        </r>
        <r>
          <rPr>
            <b/>
            <sz val="8"/>
            <color indexed="12"/>
            <rFont val="Tahoma"/>
            <family val="2"/>
          </rPr>
          <t>Unternehmen</t>
        </r>
        <r>
          <rPr>
            <b/>
            <sz val="8"/>
            <color indexed="81"/>
            <rFont val="Tahoma"/>
            <family val="2"/>
          </rPr>
          <t xml:space="preserve"> benannt haben.</t>
        </r>
      </text>
    </comment>
    <comment ref="F18" authorId="1" shapeId="0" xr:uid="{00000000-0006-0000-1100-000003000000}">
      <text>
        <r>
          <rPr>
            <b/>
            <sz val="8"/>
            <color indexed="81"/>
            <rFont val="Tahoma"/>
            <family val="2"/>
          </rPr>
          <t xml:space="preserve">Bei Fehlermeldung: Bitte prüfen Sie, ob Sie auf Seite 1 die </t>
        </r>
        <r>
          <rPr>
            <b/>
            <sz val="8"/>
            <color indexed="12"/>
            <rFont val="Tahoma"/>
            <family val="2"/>
          </rPr>
          <t>Bilanzierungsform</t>
        </r>
        <r>
          <rPr>
            <b/>
            <sz val="8"/>
            <color indexed="81"/>
            <rFont val="Tahoma"/>
            <family val="2"/>
          </rPr>
          <t xml:space="preserve"> Ihres Unternehmens benannt haben.</t>
        </r>
      </text>
    </comment>
    <comment ref="F19" authorId="0" shapeId="0" xr:uid="{00000000-0006-0000-1100-000004000000}">
      <text>
        <r>
          <rPr>
            <b/>
            <sz val="8"/>
            <color indexed="81"/>
            <rFont val="Tahoma"/>
            <family val="2"/>
          </rPr>
          <t xml:space="preserve">Bei Fehlermeldung: Bitte prüfen Sie, ob Sie </t>
        </r>
        <r>
          <rPr>
            <b/>
            <sz val="8"/>
            <color indexed="12"/>
            <rFont val="Tahoma"/>
            <family val="2"/>
          </rPr>
          <t>Ihren Namen</t>
        </r>
        <r>
          <rPr>
            <b/>
            <sz val="8"/>
            <color indexed="81"/>
            <rFont val="Tahoma"/>
            <family val="2"/>
          </rPr>
          <t xml:space="preserve"> auf Seite 1 angegeben haben</t>
        </r>
      </text>
    </comment>
    <comment ref="F20" authorId="0" shapeId="0" xr:uid="{00000000-0006-0000-1100-000005000000}">
      <text>
        <r>
          <rPr>
            <b/>
            <sz val="8"/>
            <color indexed="10"/>
            <rFont val="Tahoma"/>
            <family val="2"/>
          </rPr>
          <t>WICHTIG!</t>
        </r>
        <r>
          <rPr>
            <b/>
            <sz val="8"/>
            <color indexed="81"/>
            <rFont val="Tahoma"/>
            <family val="2"/>
          </rPr>
          <t xml:space="preserve">: Auf Seite 1 geben Sie Merkmale an, die Ihr Unternehmen strukturieren. Damit sind differenzierte Vergleiche erst möglich. Bitte prüfen Sie bei einer Fehlermeldung hier, ob Sie auf Seite 1 die </t>
        </r>
        <r>
          <rPr>
            <b/>
            <sz val="8"/>
            <color indexed="12"/>
            <rFont val="Tahoma"/>
            <family val="2"/>
          </rPr>
          <t>Rechtsform Ihres Unternehmens</t>
        </r>
        <r>
          <rPr>
            <b/>
            <sz val="8"/>
            <color indexed="81"/>
            <rFont val="Tahoma"/>
            <family val="2"/>
          </rPr>
          <t xml:space="preserve"> korrekt eingetragen haben.
</t>
        </r>
      </text>
    </comment>
    <comment ref="F21" authorId="0" shapeId="0" xr:uid="{00000000-0006-0000-1100-000006000000}">
      <text>
        <r>
          <rPr>
            <b/>
            <sz val="8"/>
            <color indexed="10"/>
            <rFont val="Tahoma"/>
            <family val="2"/>
          </rPr>
          <t>WICHTIG!</t>
        </r>
        <r>
          <rPr>
            <b/>
            <sz val="8"/>
            <color indexed="81"/>
            <rFont val="Tahoma"/>
            <family val="2"/>
          </rPr>
          <t xml:space="preserve">: Auf Seite 1 geben Sie Merkmale an, die Ihr Unternehmen strukturieren. Damit sind differenzierte Vergleiche erst möglich. Bitte prüfen Sie bei einer Fehlermeldung hier, ob Sie auf Seite 2 die </t>
        </r>
        <r>
          <rPr>
            <b/>
            <sz val="8"/>
            <color indexed="12"/>
            <rFont val="Tahoma"/>
            <family val="2"/>
          </rPr>
          <t>Wohnungsbestände Ihres Unternehmens</t>
        </r>
        <r>
          <rPr>
            <b/>
            <sz val="8"/>
            <color indexed="81"/>
            <rFont val="Tahoma"/>
            <family val="2"/>
          </rPr>
          <t xml:space="preserve"> korrekt angegeben haben.</t>
        </r>
      </text>
    </comment>
    <comment ref="F22" authorId="0" shapeId="0" xr:uid="{00000000-0006-0000-1100-000007000000}">
      <text>
        <r>
          <rPr>
            <b/>
            <sz val="8"/>
            <color indexed="10"/>
            <rFont val="Tahoma"/>
            <family val="2"/>
          </rPr>
          <t>WICHTIG!</t>
        </r>
        <r>
          <rPr>
            <b/>
            <sz val="8"/>
            <color indexed="81"/>
            <rFont val="Tahoma"/>
            <family val="2"/>
          </rPr>
          <t xml:space="preserve">: Auf Seite 1 geben Sie Merkmale an, die Ihr Unternehmen strukturieren. Damit sind differenzierte Vergleiche erst möglich. Bitte prüfen Sie bei einer Fehlermeldung hier, ob Sie auf Seite 1 angegeben haben, ob Sie über einen </t>
        </r>
        <r>
          <rPr>
            <b/>
            <sz val="8"/>
            <color indexed="12"/>
            <rFont val="Tahoma"/>
            <family val="2"/>
          </rPr>
          <t>eigenen Regiebetrieb verfügen</t>
        </r>
        <r>
          <rPr>
            <b/>
            <sz val="8"/>
            <color indexed="81"/>
            <rFont val="Tahoma"/>
            <family val="2"/>
          </rPr>
          <t>.</t>
        </r>
      </text>
    </comment>
    <comment ref="F23" authorId="0" shapeId="0" xr:uid="{00000000-0006-0000-1100-000008000000}">
      <text>
        <r>
          <rPr>
            <b/>
            <sz val="8"/>
            <color indexed="10"/>
            <rFont val="Tahoma"/>
            <family val="2"/>
          </rPr>
          <t>WICHTIG!</t>
        </r>
        <r>
          <rPr>
            <b/>
            <sz val="8"/>
            <color indexed="81"/>
            <rFont val="Tahoma"/>
            <family val="2"/>
          </rPr>
          <t xml:space="preserve">: Auf Seite 1 geben Sie Merkmale an, die Ihr Unternehmen strukturieren. Damit sind differenzierte Vergleiche erst möglich. Bitte prüfen Sie bei einer Fehlermeldung hier, ob Sie auf Seite 1 </t>
        </r>
        <r>
          <rPr>
            <b/>
            <sz val="8"/>
            <color indexed="12"/>
            <rFont val="Tahoma"/>
            <family val="2"/>
          </rPr>
          <t>Angaben zu Ihrer Bautätigkeit im Berichtsjahr</t>
        </r>
        <r>
          <rPr>
            <b/>
            <sz val="8"/>
            <color indexed="81"/>
            <rFont val="Tahoma"/>
            <family val="2"/>
          </rPr>
          <t xml:space="preserve"> gemacht haben.</t>
        </r>
      </text>
    </comment>
    <comment ref="F24" authorId="0" shapeId="0" xr:uid="{00000000-0006-0000-1100-000009000000}">
      <text>
        <r>
          <rPr>
            <b/>
            <sz val="8"/>
            <color indexed="10"/>
            <rFont val="Tahoma"/>
            <family val="2"/>
          </rPr>
          <t>WICHTIG!</t>
        </r>
        <r>
          <rPr>
            <b/>
            <sz val="8"/>
            <color indexed="81"/>
            <rFont val="Tahoma"/>
            <family val="2"/>
          </rPr>
          <t xml:space="preserve">: Auf Seite 1 geben Sie Merkmale an, die Ihr Unternehmen strukturieren. Damit sind differenzierte Vergleiche erst möglich. Bitte prüfen Sie bei einer Fehlermeldung hier, ob Sie auf Seite 1 angegeben haben, </t>
        </r>
        <r>
          <rPr>
            <b/>
            <sz val="8"/>
            <color indexed="12"/>
            <rFont val="Tahoma"/>
            <family val="2"/>
          </rPr>
          <t>in welcher Form Personal für Ihr Unternehmen tätig</t>
        </r>
        <r>
          <rPr>
            <b/>
            <sz val="8"/>
            <color indexed="81"/>
            <rFont val="Tahoma"/>
            <family val="2"/>
          </rPr>
          <t xml:space="preserve"> wird.</t>
        </r>
      </text>
    </comment>
    <comment ref="F25" authorId="0" shapeId="0" xr:uid="{00000000-0006-0000-1100-00000A000000}">
      <text>
        <r>
          <rPr>
            <b/>
            <sz val="8"/>
            <color indexed="10"/>
            <rFont val="Tahoma"/>
            <family val="2"/>
          </rPr>
          <t>WICHTIG!</t>
        </r>
        <r>
          <rPr>
            <b/>
            <sz val="8"/>
            <color indexed="81"/>
            <rFont val="Tahoma"/>
            <family val="2"/>
          </rPr>
          <t xml:space="preserve"> Bei einer Fehlermeldung hier, prüfen Sie bitte, ob Sie angegeben haben, </t>
        </r>
        <r>
          <rPr>
            <b/>
            <sz val="8"/>
            <color indexed="12"/>
            <rFont val="Tahoma"/>
            <family val="2"/>
          </rPr>
          <t>zu welchem Verband Ihr Unternehmen gehört</t>
        </r>
        <r>
          <rPr>
            <b/>
            <sz val="8"/>
            <color indexed="81"/>
            <rFont val="Tahoma"/>
            <family val="2"/>
          </rPr>
          <t>. Diese Information enthält u. a. auch das Begleitschreiben zum Betriebsvergleich.</t>
        </r>
        <r>
          <rPr>
            <sz val="8"/>
            <color indexed="81"/>
            <rFont val="Tahoma"/>
            <family val="2"/>
          </rPr>
          <t xml:space="preserve">
</t>
        </r>
      </text>
    </comment>
    <comment ref="F26" authorId="0" shapeId="0" xr:uid="{00000000-0006-0000-1100-00000B000000}">
      <text>
        <r>
          <rPr>
            <b/>
            <sz val="8"/>
            <color indexed="10"/>
            <rFont val="Tahoma"/>
            <family val="2"/>
          </rPr>
          <t>WICHTIG!</t>
        </r>
        <r>
          <rPr>
            <b/>
            <sz val="8"/>
            <color indexed="81"/>
            <rFont val="Tahoma"/>
            <family val="2"/>
          </rPr>
          <t xml:space="preserve"> Ohne die Angabe der siebenstelligen </t>
        </r>
        <r>
          <rPr>
            <b/>
            <sz val="8"/>
            <color indexed="12"/>
            <rFont val="Tahoma"/>
            <family val="2"/>
          </rPr>
          <t>Unternehmensnummer</t>
        </r>
        <r>
          <rPr>
            <b/>
            <sz val="8"/>
            <color indexed="81"/>
            <rFont val="Tahoma"/>
            <family val="2"/>
          </rPr>
          <t xml:space="preserve"> auf Seite 1 kann eine Verarbeitung der Daten Ihres Unternehmens nicht erfolgen. Sie finden diese Angabe in Ihrem Begleitschreiben zum Betriebsvergleich.</t>
        </r>
      </text>
    </comment>
    <comment ref="H31" authorId="1" shapeId="0" xr:uid="{00000000-0006-0000-1100-00000C000000}">
      <text>
        <r>
          <rPr>
            <b/>
            <sz val="8"/>
            <color indexed="81"/>
            <rFont val="Tahoma"/>
            <family val="2"/>
          </rPr>
          <t>Bei einer Fehlermeldung entsprechen die Einzelpositionen des Anlagevermögens nicht der Angabe des gesamten Anlagevermögens.</t>
        </r>
      </text>
    </comment>
    <comment ref="H32" authorId="1" shapeId="0" xr:uid="{00000000-0006-0000-1100-00000D000000}">
      <text>
        <r>
          <rPr>
            <b/>
            <sz val="8"/>
            <color indexed="81"/>
            <rFont val="Tahoma"/>
            <family val="2"/>
          </rPr>
          <t>Bei einer Fehlermeldung weisen die Aktiv- und Passivseite unterschiedliche Werte auf. Bitte prüfen Sie die Angaben zu den Vermögens- und Kapitalpositionen.</t>
        </r>
      </text>
    </comment>
    <comment ref="H34" authorId="1" shapeId="0" xr:uid="{00000000-0006-0000-1100-00000E000000}">
      <text>
        <r>
          <rPr>
            <b/>
            <sz val="8"/>
            <color indexed="81"/>
            <rFont val="Tahoma"/>
            <family val="2"/>
          </rPr>
          <t>Bei einer Fehlermeldung entsprechen die Einzelangaben zu den Kapitalpositionen (Passivseite der Bilanz) nicht der Angabe des Gesamtkapitals (Bilanzsumme). Bitte prüfen Sie die Angaben der einzelnen Positionen.</t>
        </r>
      </text>
    </comment>
    <comment ref="B58" authorId="2" shapeId="0" xr:uid="{00000000-0006-0000-1100-00000F000000}">
      <text>
        <r>
          <rPr>
            <b/>
            <sz val="8"/>
            <color indexed="81"/>
            <rFont val="Tahoma"/>
            <family val="2"/>
          </rPr>
          <t>Leistung:</t>
        </r>
        <r>
          <rPr>
            <sz val="8"/>
            <color indexed="81"/>
            <rFont val="Tahoma"/>
            <family val="2"/>
          </rPr>
          <t xml:space="preserve">
Kontrollfeld</t>
        </r>
      </text>
    </comment>
    <comment ref="B59" authorId="2" shapeId="0" xr:uid="{00000000-0006-0000-1100-000010000000}">
      <text>
        <r>
          <rPr>
            <b/>
            <sz val="8"/>
            <color indexed="81"/>
            <rFont val="Tahoma"/>
            <family val="2"/>
          </rPr>
          <t>Leistung:</t>
        </r>
        <r>
          <rPr>
            <sz val="8"/>
            <color indexed="81"/>
            <rFont val="Tahoma"/>
            <family val="2"/>
          </rPr>
          <t xml:space="preserve">
Kontrollfeld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schmidt</author>
    <author>Admin</author>
  </authors>
  <commentList>
    <comment ref="B16" authorId="0" shapeId="0" xr:uid="{00000000-0006-0000-1800-000001000000}">
      <text>
        <r>
          <rPr>
            <b/>
            <sz val="9"/>
            <color indexed="81"/>
            <rFont val="Tahoma"/>
            <family val="2"/>
          </rPr>
          <t xml:space="preserve">Bezeichnet den "standardisierten" Unternehmenswert, für den näherungsweise die stillen Reserven ermittelt werden (Unternehmen, die nicht nach dem Fair Value gemäß IFRS bilanzieren)
</t>
        </r>
      </text>
    </comment>
    <comment ref="F58" authorId="1" shapeId="0" xr:uid="{00000000-0006-0000-1800-000002000000}">
      <text>
        <r>
          <rPr>
            <b/>
            <sz val="8"/>
            <color indexed="10"/>
            <rFont val="Tahoma"/>
            <family val="2"/>
          </rPr>
          <t xml:space="preserve">Kritische Werte </t>
        </r>
        <r>
          <rPr>
            <b/>
            <sz val="8"/>
            <color indexed="81"/>
            <rFont val="Tahoma"/>
            <family val="2"/>
          </rPr>
          <t xml:space="preserve">für die Unternehmensentwicklung:
</t>
        </r>
        <r>
          <rPr>
            <b/>
            <sz val="8"/>
            <color indexed="10"/>
            <rFont val="Tahoma"/>
            <family val="2"/>
          </rPr>
          <t>Veränderung der Eigenkapitalquote</t>
        </r>
        <r>
          <rPr>
            <b/>
            <sz val="8"/>
            <color indexed="81"/>
            <rFont val="Tahoma"/>
            <family val="2"/>
          </rPr>
          <t xml:space="preserve"> in den letzten drei Jahren:
a) Entwicklungsbeeinträchtigung : Rückgang &gt; 20%
b) Bestandgefährdung: Rückgang &gt; 33%
</t>
        </r>
        <r>
          <rPr>
            <b/>
            <sz val="8"/>
            <color indexed="10"/>
            <rFont val="Tahoma"/>
            <family val="2"/>
          </rPr>
          <t>Eigenkapitalquote</t>
        </r>
        <r>
          <rPr>
            <b/>
            <sz val="8"/>
            <color indexed="81"/>
            <rFont val="Tahoma"/>
            <family val="2"/>
          </rPr>
          <t>:
a) Entwicklungsbeeinträchtigung : 10% bis 15%
b) Bestandgefährdung: &lt; 10%</t>
        </r>
      </text>
    </comment>
    <comment ref="B67" authorId="1" shapeId="0" xr:uid="{00000000-0006-0000-1800-000003000000}">
      <text>
        <r>
          <rPr>
            <sz val="8"/>
            <color indexed="81"/>
            <rFont val="Tahoma"/>
            <family val="2"/>
          </rPr>
          <t xml:space="preserve">Diese Definition der Liquidität entspricht der </t>
        </r>
        <r>
          <rPr>
            <b/>
            <sz val="8"/>
            <color indexed="81"/>
            <rFont val="Tahoma"/>
            <family val="2"/>
          </rPr>
          <t xml:space="preserve">Liquidität 1. Grades </t>
        </r>
        <r>
          <rPr>
            <sz val="8"/>
            <color indexed="81"/>
            <rFont val="Tahoma"/>
            <family val="2"/>
          </rPr>
          <t>aus der allgemeinen betriebswirtschaftlichen Literatur</t>
        </r>
      </text>
    </comment>
    <comment ref="B74" authorId="0" shapeId="0" xr:uid="{00000000-0006-0000-1800-000004000000}">
      <text>
        <r>
          <rPr>
            <b/>
            <sz val="9"/>
            <color indexed="81"/>
            <rFont val="Tahoma"/>
            <family val="2"/>
          </rPr>
          <t xml:space="preserve">Rendite des Kapitals der Anteilseigner bezogen auf das wirtschaftliche Eigenkapital
</t>
        </r>
      </text>
    </comment>
    <comment ref="B75" authorId="0" shapeId="0" xr:uid="{00000000-0006-0000-1800-000005000000}">
      <text>
        <r>
          <rPr>
            <b/>
            <sz val="9"/>
            <color indexed="81"/>
            <rFont val="Tahoma"/>
            <family val="2"/>
          </rPr>
          <t xml:space="preserve">Rendite des Kapitals der Anteilseigner bezogen auf das wirtschaftliche Eigenkapital
</t>
        </r>
      </text>
    </comment>
    <comment ref="F77" authorId="1" shapeId="0" xr:uid="{00000000-0006-0000-1800-000006000000}">
      <text>
        <r>
          <rPr>
            <b/>
            <sz val="8"/>
            <color indexed="10"/>
            <rFont val="Tahoma"/>
            <family val="2"/>
          </rPr>
          <t>Kritische Werte</t>
        </r>
        <r>
          <rPr>
            <b/>
            <sz val="8"/>
            <color indexed="81"/>
            <rFont val="Tahoma"/>
            <family val="2"/>
          </rPr>
          <t xml:space="preserve"> für die Unternehmensentwicklung:
</t>
        </r>
        <r>
          <rPr>
            <b/>
            <sz val="8"/>
            <color indexed="10"/>
            <rFont val="Tahoma"/>
            <family val="2"/>
          </rPr>
          <t>Gesamtkapitalrentabilität</t>
        </r>
        <r>
          <rPr>
            <b/>
            <sz val="8"/>
            <color indexed="81"/>
            <rFont val="Tahoma"/>
            <family val="2"/>
          </rPr>
          <t>:</t>
        </r>
        <r>
          <rPr>
            <b/>
            <sz val="8"/>
            <color indexed="81"/>
            <rFont val="Tahoma"/>
            <family val="2"/>
          </rPr>
          <t xml:space="preserve">
a) Entwicklungsbeeinträchtigung : 5% bis 6%
b) Bestandgefährdung: &lt; 3%</t>
        </r>
      </text>
    </comment>
    <comment ref="B80" authorId="0" shapeId="0" xr:uid="{00000000-0006-0000-1800-000007000000}">
      <text>
        <r>
          <rPr>
            <b/>
            <sz val="9"/>
            <color indexed="81"/>
            <rFont val="Tahoma"/>
            <family val="2"/>
          </rPr>
          <t xml:space="preserve">Rendite des Kapitals der Anteilseigner bezogen auf das wirtschaftliche Eigenkapital
</t>
        </r>
      </text>
    </comment>
    <comment ref="B100" authorId="1" shapeId="0" xr:uid="{00000000-0006-0000-1800-000008000000}">
      <text>
        <r>
          <rPr>
            <b/>
            <sz val="8"/>
            <color indexed="81"/>
            <rFont val="Tahoma"/>
            <family val="2"/>
          </rPr>
          <t xml:space="preserve"> (Gesamtkapital abzüglich Eigenkapitalanteile abzüglich kurzfristiges Umlaufvermögen)
Betriebswirtschaftliche Betrachtungsweise, bei der davon ausgegegangen wird, dass das kurzfristige Umlaufvermögen auch kurzfristig zur Deckung der Schulden verwendet werden kann, übrig bleibt die restliche Verschuldung (Effektivverschuldung)</t>
        </r>
      </text>
    </comment>
    <comment ref="F123" authorId="1" shapeId="0" xr:uid="{00000000-0006-0000-1800-000009000000}">
      <text>
        <r>
          <rPr>
            <b/>
            <sz val="8"/>
            <color indexed="10"/>
            <rFont val="Tahoma"/>
            <family val="2"/>
          </rPr>
          <t>Kritische Werte</t>
        </r>
        <r>
          <rPr>
            <b/>
            <sz val="8"/>
            <color indexed="81"/>
            <rFont val="Tahoma"/>
            <family val="2"/>
          </rPr>
          <t xml:space="preserve"> für die Unternehmensentwicklung:
</t>
        </r>
        <r>
          <rPr>
            <b/>
            <sz val="8"/>
            <color indexed="10"/>
            <rFont val="Tahoma"/>
            <family val="2"/>
          </rPr>
          <t>Fluktuationsrate</t>
        </r>
        <r>
          <rPr>
            <b/>
            <sz val="8"/>
            <color indexed="81"/>
            <rFont val="Tahoma"/>
            <family val="2"/>
          </rPr>
          <t>:
a) Entwicklungsbeeinträchtigung : &gt;= 15%
b) Bestandsgefährdung: &gt;= 25%</t>
        </r>
        <r>
          <rPr>
            <sz val="8"/>
            <color indexed="81"/>
            <rFont val="Tahoma"/>
            <family val="2"/>
          </rPr>
          <t xml:space="preserve">
</t>
        </r>
      </text>
    </comment>
    <comment ref="F125" authorId="1" shapeId="0" xr:uid="{00000000-0006-0000-1800-00000A000000}">
      <text>
        <r>
          <rPr>
            <b/>
            <sz val="8"/>
            <color indexed="10"/>
            <rFont val="Tahoma"/>
            <family val="2"/>
          </rPr>
          <t>Kritische Werte</t>
        </r>
        <r>
          <rPr>
            <b/>
            <sz val="8"/>
            <color indexed="81"/>
            <rFont val="Tahoma"/>
            <family val="2"/>
          </rPr>
          <t xml:space="preserve"> für die Unternehmensentwicklung:
</t>
        </r>
        <r>
          <rPr>
            <b/>
            <sz val="8"/>
            <color indexed="10"/>
            <rFont val="Tahoma"/>
            <family val="2"/>
          </rPr>
          <t>Leerstandsquote</t>
        </r>
        <r>
          <rPr>
            <b/>
            <sz val="8"/>
            <color indexed="81"/>
            <rFont val="Tahoma"/>
            <family val="2"/>
          </rPr>
          <t>:
a) Entwicklungsbeeinträchtigung : &gt;= 10%
b) Bestandsgefährdung: &gt;= 15%</t>
        </r>
      </text>
    </comment>
    <comment ref="B195" authorId="1" shapeId="0" xr:uid="{00000000-0006-0000-1800-00000B000000}">
      <text>
        <r>
          <rPr>
            <b/>
            <sz val="8"/>
            <color indexed="81"/>
            <rFont val="Tahoma"/>
            <family val="2"/>
          </rPr>
          <t xml:space="preserve">Im Zeitalter der Globalisierung sollen Firmen aus allen Teilen der Welt transparent und miteinander vergleichbar werden. Und dafür braucht man einheitliche Kennzahlen, beispielsweise das Ebitda. Die Abkürzung steht für "Earnings before interests, taxes, depreciation and amortization". Der mittelständische deutsche Unternehmer sagt dazu schlicht Rohgewinn, denn den Ausdruck "Gewinn vor Ertragssteuern, Abschreibungen und Amortisation" gab es in Deutschland bisher nicht. Den Globalisierern kommt es aber auf die Nuancen der Bilanzierung an. Die sollen möglichst international vergleichbar sein. Hinter Ebitda steht deshalb eine genaue Definition, denen sich alle Unternehmen, die nach internationalen Rechnungslegungsvorschriften bilanzieren, unterwerfen. Das Ebitda bezeichnet deshalb nicht nur den wirtschaftlichen Rohertrag eines Unternehmens, sondern auch die Art und Weise, wie dieser errechnet wird.
</t>
        </r>
      </text>
    </comment>
    <comment ref="B196" authorId="0" shapeId="0" xr:uid="{00000000-0006-0000-1800-00000C000000}">
      <text>
        <r>
          <rPr>
            <b/>
            <sz val="9"/>
            <color indexed="81"/>
            <rFont val="Tahoma"/>
            <family val="2"/>
          </rPr>
          <t>Prozentualer Anteil des operativen Erfolgs gemessen an den Sollmieten (abzüglich Erlösschmälerungen)</t>
        </r>
      </text>
    </comment>
    <comment ref="B197" authorId="0" shapeId="0" xr:uid="{00000000-0006-0000-1800-00000D000000}">
      <text>
        <r>
          <rPr>
            <b/>
            <sz val="9"/>
            <color indexed="81"/>
            <rFont val="Tahoma"/>
            <family val="2"/>
          </rPr>
          <t>(M=Maintance)
Operativer Bruttoerfolg eines (Immobilien-)Unternehmens ohne Beeinflussung durch Instandhaltungs- oder Investitionsentscheidungen</t>
        </r>
      </text>
    </comment>
    <comment ref="B198" authorId="0" shapeId="0" xr:uid="{00000000-0006-0000-1800-00000E000000}">
      <text>
        <r>
          <rPr>
            <b/>
            <sz val="9"/>
            <color indexed="81"/>
            <rFont val="Tahoma"/>
            <family val="2"/>
          </rPr>
          <t>Prozentualer Anteil des operativen Erfolgs vor Aufwandsinvestitionen gemessen an den Sollmieten (abzüglich Erlösschmälerungen)</t>
        </r>
      </text>
    </comment>
    <comment ref="B200" authorId="1" shapeId="0" xr:uid="{00000000-0006-0000-1800-00000F000000}">
      <text>
        <r>
          <rPr>
            <b/>
            <sz val="8"/>
            <color indexed="81"/>
            <rFont val="Tahoma"/>
            <family val="2"/>
          </rPr>
          <t xml:space="preserve">INTEREST COVERAGE = EBITDA / INTEREST
(Verschuldungstragfähigkeit = Ergebnis vor Zinsen, Abschreibungen und Ertragssteuern / Zinsen)
</t>
        </r>
      </text>
    </comment>
    <comment ref="B201" authorId="1" shapeId="0" xr:uid="{00000000-0006-0000-1800-000010000000}">
      <text>
        <r>
          <rPr>
            <b/>
            <sz val="8"/>
            <color indexed="81"/>
            <rFont val="Tahoma"/>
            <family val="2"/>
          </rPr>
          <t xml:space="preserve">Abk. für Earnings Before Taxes. Das EBT entspricht dem Jahresüberschuss vor Steuern (inkl. außerordentlichem Ergebnis).
</t>
        </r>
      </text>
    </comment>
    <comment ref="B202" authorId="1" shapeId="0" xr:uid="{00000000-0006-0000-1800-000011000000}">
      <text>
        <r>
          <rPr>
            <b/>
            <sz val="8"/>
            <color indexed="81"/>
            <rFont val="Tahoma"/>
            <family val="2"/>
          </rPr>
          <t>Abk. für Earnings After Taxes. Das EAT entspricht dem Jahresüberschuss nach Steuern (inkl. außerordentlichem Ergebnis).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Holger Schmidt</author>
    <author>Admin</author>
  </authors>
  <commentList>
    <comment ref="D12" authorId="0" shapeId="0" xr:uid="{00000000-0006-0000-0200-000001000000}">
      <text>
        <r>
          <rPr>
            <b/>
            <sz val="8"/>
            <color indexed="81"/>
            <rFont val="Tahoma"/>
            <family val="2"/>
          </rPr>
          <t>Bitte die gesamte Anzahl eingeben, die Anzahl Garagen und Stellplätze werden bei der Berechnung der Formeln automatisch auf 1/7 gekürzt</t>
        </r>
      </text>
    </comment>
    <comment ref="D14" authorId="0" shapeId="0" xr:uid="{00000000-0006-0000-0200-000002000000}">
      <text>
        <r>
          <rPr>
            <b/>
            <sz val="8"/>
            <color indexed="81"/>
            <rFont val="Tahoma"/>
            <family val="2"/>
          </rPr>
          <t>Bitte die gesamte Anzahl eingeben, die Anzahl der Pachtverträge wird bei der Berechnung der Formeln automatisch auf 1/12 gekürzt.
Hierbei handelt es sich um eine Besonderheit in den neuen Bundesländern: Mietereigene Garagen bzw. Gärten, die auf Grundstücken des Wohnungsunternehmens erreichtet wurden.</t>
        </r>
      </text>
    </comment>
    <comment ref="D18" authorId="0" shapeId="0" xr:uid="{00000000-0006-0000-0200-000003000000}">
      <text>
        <r>
          <rPr>
            <b/>
            <sz val="8"/>
            <color indexed="81"/>
            <rFont val="Tahoma"/>
            <family val="2"/>
          </rPr>
          <t>Bitte die gesamte Anzahl eingeben, die Anzahl Garagen und Stellplätze werden bei der Berechnung der Formeln automatisch auf 1/7 gekürzt</t>
        </r>
      </text>
    </comment>
    <comment ref="D20" authorId="0" shapeId="0" xr:uid="{00000000-0006-0000-0200-000004000000}">
      <text>
        <r>
          <rPr>
            <b/>
            <sz val="8"/>
            <color indexed="81"/>
            <rFont val="Tahoma"/>
            <family val="2"/>
          </rPr>
          <t>Bitte die gesamte Anzahl eingeben, die Anzahl der Pachtverträge wird bei der Berechnung der Formeln automatisch auf 1/12 gekürzt</t>
        </r>
      </text>
    </comment>
    <comment ref="D24" authorId="0" shapeId="0" xr:uid="{00000000-0006-0000-0200-000005000000}">
      <text>
        <r>
          <rPr>
            <b/>
            <sz val="8"/>
            <color indexed="81"/>
            <rFont val="Tahoma"/>
            <family val="2"/>
          </rPr>
          <t>Bitte die gesamte Anzahl eingeben, die Anzahl Garagen und Stellplätze werden bei der Berechnung der Formeln automatisch auf 1/7 gekürzt</t>
        </r>
      </text>
    </comment>
    <comment ref="B27" authorId="1" shapeId="0" xr:uid="{00000000-0006-0000-0200-000006000000}">
      <text>
        <r>
          <rPr>
            <b/>
            <sz val="8"/>
            <color indexed="81"/>
            <rFont val="Tahoma"/>
            <family val="2"/>
          </rPr>
          <t>Zur Vereinfachung beziehen Sie diese Quote bitte auf Wohnungen.</t>
        </r>
      </text>
    </comment>
    <comment ref="D37" authorId="1" shapeId="0" xr:uid="{00000000-0006-0000-0200-000007000000}">
      <text>
        <r>
          <rPr>
            <b/>
            <sz val="8"/>
            <color indexed="81"/>
            <rFont val="Tahoma"/>
            <family val="2"/>
          </rPr>
          <t xml:space="preserve">bezogen auf den Bestand, der in der Sollmietstellung einbezogen ist
</t>
        </r>
        <r>
          <rPr>
            <b/>
            <sz val="8"/>
            <color indexed="10"/>
            <rFont val="Tahoma"/>
            <family val="2"/>
          </rPr>
          <t>Entweder durchschnittlich im Geschäftsjahr oder Leerstand am 31.12. eines Geschäftsjahres</t>
        </r>
      </text>
    </comment>
    <comment ref="B51" authorId="0" shapeId="0" xr:uid="{00000000-0006-0000-0200-000008000000}">
      <text>
        <r>
          <rPr>
            <b/>
            <sz val="8"/>
            <color indexed="81"/>
            <rFont val="Tahoma"/>
            <family val="2"/>
          </rPr>
          <t>Diese Angabe ist notwendig, um eine reine Sollmiete für Wohnzwecke darstellen zu können. Vgl. auch korrespondierende Angabe UE05</t>
        </r>
        <r>
          <rPr>
            <sz val="8"/>
            <color indexed="81"/>
            <rFont val="Tahoma"/>
            <family val="2"/>
          </rPr>
          <t xml:space="preserve">
</t>
        </r>
      </text>
    </comment>
    <comment ref="B56" authorId="0" shapeId="0" xr:uid="{00000000-0006-0000-0200-000009000000}">
      <text>
        <r>
          <rPr>
            <b/>
            <sz val="8"/>
            <color indexed="81"/>
            <rFont val="Tahoma"/>
            <family val="2"/>
          </rPr>
          <t>Diese Angabe ist notwendig, um eine reine Sollmiete für Wohnzwecke darstellen zu können. Vgl. auch korrespondierende Angabe UE05</t>
        </r>
        <r>
          <rPr>
            <sz val="8"/>
            <color indexed="81"/>
            <rFont val="Tahoma"/>
            <family val="2"/>
          </rPr>
          <t xml:space="preserve">
</t>
        </r>
      </text>
    </comment>
    <comment ref="D60" authorId="1" shapeId="0" xr:uid="{00000000-0006-0000-0200-00000A000000}">
      <text>
        <r>
          <rPr>
            <b/>
            <sz val="8"/>
            <color indexed="81"/>
            <rFont val="Tahoma"/>
            <family val="2"/>
          </rPr>
          <t>Neubaumaßnahmen und Umbau- bzw. Modernisierungsmaßnahmen, die einer Neumaßnahme vom Aufwand her entsprechen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D33" authorId="0" shapeId="0" xr:uid="{00000000-0006-0000-0300-000001000000}">
      <text>
        <r>
          <rPr>
            <b/>
            <sz val="8"/>
            <color indexed="81"/>
            <rFont val="Tahoma"/>
            <family val="2"/>
          </rPr>
          <t>Investitionen ohne Änderungen nach DMBilG und Zuschreibungen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schmidt</author>
    <author>Holger Schmidt</author>
    <author xml:space="preserve"> </author>
  </authors>
  <commentList>
    <comment ref="D9" authorId="0" shapeId="0" xr:uid="{00000000-0006-0000-0500-000001000000}">
      <text>
        <r>
          <rPr>
            <b/>
            <sz val="8"/>
            <color indexed="81"/>
            <rFont val="Tahoma"/>
            <family val="2"/>
          </rPr>
          <t>Besonderheit: Hier nicht die Verbindlichkeiten unter 1 Jahr (gemäß Verbindlichkeitenspiegel) herausrechnen, sondern die gesamte Position angeben.</t>
        </r>
      </text>
    </comment>
    <comment ref="D10" authorId="0" shapeId="0" xr:uid="{00000000-0006-0000-0500-000002000000}">
      <text>
        <r>
          <rPr>
            <b/>
            <sz val="8"/>
            <color indexed="81"/>
            <rFont val="Tahoma"/>
            <family val="2"/>
          </rPr>
          <t>Besonderheit: Hier nicht die Verbindlichkeiten unter 1 Jahr (gemäß Verbindlichkeitenspiegel) herausrechnen, sondern die gesamte Position angeben.</t>
        </r>
      </text>
    </comment>
    <comment ref="D11" authorId="1" shapeId="0" xr:uid="{00000000-0006-0000-0500-000003000000}">
      <text>
        <r>
          <rPr>
            <b/>
            <sz val="8"/>
            <color indexed="81"/>
            <rFont val="Tahoma"/>
            <family val="2"/>
          </rPr>
          <t>Diese Sachverhalte sind relativ selten, aber wenn, sind diese Posten i. d. R. in der Position "Sonstige Verbindlichkeiten" enthalten</t>
        </r>
      </text>
    </comment>
    <comment ref="D23" authorId="1" shapeId="0" xr:uid="{00000000-0006-0000-0500-000004000000}">
      <text>
        <r>
          <rPr>
            <b/>
            <sz val="8"/>
            <color indexed="81"/>
            <rFont val="Tahoma"/>
            <family val="2"/>
          </rPr>
          <t>i.d.R. nur bei umfangreichen zum Verkauf bestimmten Grundstücken vorhanden</t>
        </r>
      </text>
    </comment>
    <comment ref="D24" authorId="1" shapeId="0" xr:uid="{00000000-0006-0000-0500-000005000000}">
      <text>
        <r>
          <rPr>
            <b/>
            <sz val="8"/>
            <color indexed="81"/>
            <rFont val="Tahoma"/>
            <family val="2"/>
          </rPr>
          <t>i.d.R. nur bei umfangreichen zum Verkauf bestimmten Grundstücken vorhanden</t>
        </r>
      </text>
    </comment>
    <comment ref="D31" authorId="1" shapeId="0" xr:uid="{00000000-0006-0000-0500-000006000000}">
      <text>
        <r>
          <rPr>
            <b/>
            <sz val="8"/>
            <color indexed="81"/>
            <rFont val="Tahoma"/>
            <family val="2"/>
          </rPr>
          <t>nur bei Genossenschaften mit Spareinrichtungen</t>
        </r>
      </text>
    </comment>
    <comment ref="D34" authorId="1" shapeId="0" xr:uid="{00000000-0006-0000-0500-000007000000}">
      <text>
        <r>
          <rPr>
            <b/>
            <sz val="8"/>
            <color indexed="81"/>
            <rFont val="Tahoma"/>
            <family val="2"/>
          </rPr>
          <t>Z. B. Verbindlichkeiten aus Garantiebeträgen oder andere Verbindlichkeiten mit einer Restlaufzeit &gt; 1 Jahr</t>
        </r>
      </text>
    </comment>
    <comment ref="D39" authorId="2" shapeId="0" xr:uid="{00000000-0006-0000-0500-000008000000}">
      <text>
        <r>
          <rPr>
            <b/>
            <sz val="8"/>
            <color indexed="81"/>
            <rFont val="Tahoma"/>
            <family val="2"/>
          </rPr>
          <t>Spareinlagen die im kommenden Geschäftsjahr fällig sind.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author>
    <author>Holger Schmidt</author>
  </authors>
  <commentList>
    <comment ref="D12" authorId="0" shapeId="0" xr:uid="{00000000-0006-0000-0600-000001000000}">
      <text>
        <r>
          <rPr>
            <b/>
            <sz val="8"/>
            <color indexed="81"/>
            <rFont val="Tahoma"/>
            <family val="2"/>
          </rPr>
          <t>Falls die Werte "Erlösschmälerung wegen fehlenender Anschlussvermietung" und "Erlösschmälerung wegen Modernisierung/Verkauf" nicht getrennt geliefert werden können, können sie auch gesammt im Feld ES11 eingetragen werden.</t>
        </r>
      </text>
    </comment>
    <comment ref="B15" authorId="1" shapeId="0" xr:uid="{00000000-0006-0000-0600-000002000000}">
      <text>
        <r>
          <rPr>
            <b/>
            <sz val="8"/>
            <color indexed="81"/>
            <rFont val="Tahoma"/>
            <family val="2"/>
          </rPr>
          <t xml:space="preserve">Diese Angabe ist notwendig, um eine reine Sollmiete für Wohnzwecke darstellen zu können. Vgl. korrespondierende Angabe EN11
</t>
        </r>
      </text>
    </comment>
    <comment ref="D18" authorId="0" shapeId="0" xr:uid="{00000000-0006-0000-0600-000003000000}">
      <text>
        <r>
          <rPr>
            <b/>
            <sz val="8"/>
            <color indexed="81"/>
            <rFont val="Tahoma"/>
            <family val="2"/>
          </rPr>
          <t>Falls die Werte "Erlösschmälerung wegen fehlenender Anschlussvermietung" und "Erlösschmälerung wegen Modernisierung/Verkauf" nicht getrennt geliefert werden können, können sie auch gesammt im Feld ES11 eingetragen werden.</t>
        </r>
      </text>
    </comment>
    <comment ref="D19" authorId="0" shapeId="0" xr:uid="{00000000-0006-0000-0600-000004000000}">
      <text>
        <r>
          <rPr>
            <b/>
            <sz val="8"/>
            <color indexed="81"/>
            <rFont val="Tahoma"/>
            <family val="2"/>
          </rPr>
          <t>Gewollte Leerstände als Vorbereitung für Maßnahmen, wie z. B. Modernisierung, Verkauf</t>
        </r>
      </text>
    </comment>
    <comment ref="D36" authorId="0" shapeId="0" xr:uid="{00000000-0006-0000-0600-000005000000}">
      <text>
        <r>
          <rPr>
            <b/>
            <sz val="8"/>
            <color indexed="81"/>
            <rFont val="Tahoma"/>
            <family val="2"/>
          </rPr>
          <t xml:space="preserve">Diese Angabe ist </t>
        </r>
        <r>
          <rPr>
            <b/>
            <sz val="8"/>
            <color indexed="10"/>
            <rFont val="Tahoma"/>
            <family val="2"/>
          </rPr>
          <t>keine reguläre Bilanzposition</t>
        </r>
        <r>
          <rPr>
            <b/>
            <sz val="8"/>
            <color indexed="81"/>
            <rFont val="Tahoma"/>
            <family val="2"/>
          </rPr>
          <t>, da die Verkäufe von Grundstücken gemäß Formblattverordnung dem Nettoprinzip folgen (Ausweis unter der Position "Sonstige betriebliche Erträge" sowie Angabe im Anlagespiegel in der Abgangsspalte unter den Positionen betreffend die Grundstücke).
Die Bilanzierungspraxis geht häufig zu einem Bruttoausweis wie beim UV über.</t>
        </r>
      </text>
    </comment>
    <comment ref="D39" authorId="0" shapeId="0" xr:uid="{00000000-0006-0000-0600-000006000000}">
      <text>
        <r>
          <rPr>
            <b/>
            <sz val="8"/>
            <color indexed="81"/>
            <rFont val="Tahoma"/>
            <family val="2"/>
          </rPr>
          <t xml:space="preserve">Diese Ausweisvariante nach dem Nettoprinzip entspricht der FormblattVO für Verkäufe aus dem Anlagevermögen
</t>
        </r>
        <r>
          <rPr>
            <b/>
            <sz val="8"/>
            <color indexed="10"/>
            <rFont val="Tahoma"/>
            <family val="2"/>
          </rPr>
          <t>Es kann also nur ein Eintrag im Feld UE50 oder hier erfolgen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D33" authorId="0" shapeId="0" xr:uid="{00000000-0006-0000-0700-000001000000}">
      <text>
        <r>
          <rPr>
            <b/>
            <sz val="8"/>
            <color indexed="81"/>
            <rFont val="Tahoma"/>
            <family val="2"/>
          </rPr>
          <t>z. B. Erstattungen durch Versicherungen oder Mieter</t>
        </r>
      </text>
    </comment>
    <comment ref="D37" authorId="0" shapeId="0" xr:uid="{00000000-0006-0000-0700-000002000000}">
      <text>
        <r>
          <rPr>
            <b/>
            <sz val="8"/>
            <color indexed="81"/>
            <rFont val="Tahoma"/>
            <family val="2"/>
          </rPr>
          <t>z. B. Versicherungserstattungen</t>
        </r>
      </text>
    </comment>
    <comment ref="D53" authorId="0" shapeId="0" xr:uid="{00000000-0006-0000-0700-000003000000}">
      <text>
        <r>
          <rPr>
            <b/>
            <sz val="8"/>
            <color indexed="81"/>
            <rFont val="Tahoma"/>
            <family val="2"/>
          </rPr>
          <t xml:space="preserve">Ggf. bestehende ungewöhnliche zahlungswirksame Erträge sind hier ebenfalls anzugeben, da der Cash Flow den Finanzstrom aus den gewöhnlichen Geschäftstätigkeiten angibt (z. B. einmalige Abfindungserträge).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author>
    <author>Holger Schmidt</author>
    <author xml:space="preserve"> </author>
  </authors>
  <commentList>
    <comment ref="D55" authorId="0" shapeId="0" xr:uid="{00000000-0006-0000-0800-000001000000}">
      <text>
        <r>
          <rPr>
            <b/>
            <sz val="8"/>
            <color indexed="81"/>
            <rFont val="Tahoma"/>
            <family val="2"/>
          </rPr>
          <t>I. d. R. planmäßige Abschreibungen auf Grundstücke und grundstücksgleiche Rechte mit Wohnbauten" sowie "Grundstücke und grundstücksgleiche Rechte mit anderen Bauten" u. a. Posten, die üblicherweise der Hausbewirtschaftung zugeordnet werden.</t>
        </r>
      </text>
    </comment>
    <comment ref="D57" authorId="0" shapeId="0" xr:uid="{00000000-0006-0000-0800-000002000000}">
      <text>
        <r>
          <rPr>
            <b/>
            <sz val="8"/>
            <color indexed="81"/>
            <rFont val="Tahoma"/>
            <family val="2"/>
          </rPr>
          <t>Gesonderter Ausweis in der GuV oder Anhangangabe 
(§§ 277 Abs. 3, 279 Abs. 1, 253 Abs. 2 Satz 3 HGB)</t>
        </r>
      </text>
    </comment>
    <comment ref="D65" authorId="1" shapeId="0" xr:uid="{00000000-0006-0000-0800-000003000000}">
      <text>
        <r>
          <rPr>
            <b/>
            <sz val="8"/>
            <color indexed="81"/>
            <rFont val="Tahoma"/>
            <family val="2"/>
          </rPr>
          <t>Äußerst selten: Es handelt sich um solche Abschreibungen, die gesetzlich nicht zwingend vorgeschrieben sind, da sie aufgrund von Bewertungswahlrechten vorgenommen werden. 
Hierzu gehören insbesondere Abschreibungen zur Berücksichtigung von Wertschwankungen der nächsten zukunft gem. § 253 Abs. 3 Satz 3 HGB.</t>
        </r>
      </text>
    </comment>
    <comment ref="D78" authorId="2" shapeId="0" xr:uid="{00000000-0006-0000-0800-000004000000}">
      <text>
        <r>
          <rPr>
            <b/>
            <sz val="8"/>
            <color indexed="81"/>
            <rFont val="Tahoma"/>
            <family val="2"/>
          </rPr>
          <t>z. B. Verwaltungskostenbeiträge für Aufwendungszuschüsse, Mieterfeste u.a.</t>
        </r>
      </text>
    </comment>
    <comment ref="D87" authorId="0" shapeId="0" xr:uid="{00000000-0006-0000-0800-000005000000}">
      <text>
        <r>
          <rPr>
            <b/>
            <sz val="8"/>
            <color indexed="81"/>
            <rFont val="Tahoma"/>
            <family val="2"/>
          </rPr>
          <t>Ggf. bestehende ungewöhnliche zahlungswirksame Aufwendungen sind hier ebenfalls anzugeben, da der Cash Flow den Finanzstrom aus den gewöhnlichen Geschäftstätigkeiten angibt (z.B. einmalige Abfindungszahlungen).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author>
    <author>Schmidt</author>
  </authors>
  <commentList>
    <comment ref="F3" authorId="0" shapeId="0" xr:uid="{00000000-0006-0000-0900-000001000000}">
      <text>
        <r>
          <rPr>
            <b/>
            <sz val="8"/>
            <color indexed="81"/>
            <rFont val="Tahoma"/>
            <family val="2"/>
          </rPr>
          <t>Bei Erhalt von Zinszuschüssen, die zinsmindernd gebucht werden, bitte zur Vereinheitlichung hier im Erfassungbogen in der Bruttodarstellung (Hinzuzählung bei den Zinsausgaben und Erfassung als Ertrag unter der Position "Sonstige betriebliche Erträge") zeigen.</t>
        </r>
      </text>
    </comment>
    <comment ref="D17" authorId="0" shapeId="0" xr:uid="{00000000-0006-0000-0900-000002000000}">
      <text>
        <r>
          <rPr>
            <b/>
            <sz val="8"/>
            <color indexed="81"/>
            <rFont val="Tahoma"/>
            <family val="2"/>
          </rPr>
          <t>I. d. R. der Zinsaufwand für langfristige Objekt- und Unternehmensfinanzierung betr. Hausbewirtschaftung.
Dieses kann der Zinsaufwand gegenüber Dritten oder, bei Genossenschaften mit Spareinrichtungen, auch Zinsen auf die Spareinlagen zur Objektfinanzierung sein.</t>
        </r>
      </text>
    </comment>
    <comment ref="D22" authorId="0" shapeId="0" xr:uid="{00000000-0006-0000-0900-000003000000}">
      <text>
        <r>
          <rPr>
            <b/>
            <sz val="8"/>
            <color indexed="81"/>
            <rFont val="Tahoma"/>
            <family val="2"/>
          </rPr>
          <t>Erstattungen mit negativem Vorzeichen</t>
        </r>
      </text>
    </comment>
    <comment ref="B23" authorId="1" shapeId="0" xr:uid="{00000000-0006-0000-0900-000004000000}">
      <text>
        <r>
          <rPr>
            <b/>
            <sz val="8"/>
            <color indexed="81"/>
            <rFont val="Tahoma"/>
            <family val="2"/>
          </rPr>
          <t>Korrektur als nicht zahlungs-wirksam beim Cash Flow
-
Wird durch den Verband korrigiert, bitte nur angeben!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Holger Schmidt</author>
    <author>Admin</author>
  </authors>
  <commentList>
    <comment ref="D2" authorId="0" shapeId="0" xr:uid="{00000000-0006-0000-0A00-000001000000}">
      <text>
        <r>
          <rPr>
            <b/>
            <sz val="8"/>
            <color indexed="81"/>
            <rFont val="Tahoma"/>
            <family val="2"/>
          </rPr>
          <t>Hier sind alle Personal- und Sachaufwendungen zu erfassen, wie sie aus der GuV ersichtlich sind, unabhängig davon, ob der BAB Ihres Unternehmens eine andere Verteilung (Direktverrechnung) vornimmt. Dieses dient der der Vereinheitlichung bei der Ermittlung der Personal- und Sachaufwendungen bei unterschiedlichen Berechnungsweisen in den Unternehmen und damit der Vergleichbarkeit der Ergebnisse.
Unter Punkt 8.5 können Sie die hier ermittelten Gesamtaufwendungen im Verhältnis der Aufwandsverteilung Ihres BABs verteilen.</t>
        </r>
      </text>
    </comment>
    <comment ref="D28" authorId="1" shapeId="0" xr:uid="{00000000-0006-0000-0A00-000002000000}">
      <text>
        <r>
          <rPr>
            <b/>
            <sz val="8"/>
            <color indexed="81"/>
            <rFont val="Tahoma"/>
            <family val="2"/>
          </rPr>
          <t xml:space="preserve">Die Kosten sind hier nur insoweit einzutragen, wie sie nicht schon direkt von den Aufwendungen abgezogen wurden (z. B. Erstattungen von Krankenkassen).
</t>
        </r>
      </text>
    </comment>
    <comment ref="D86" authorId="0" shapeId="0" xr:uid="{00000000-0006-0000-0A00-000003000000}">
      <text>
        <r>
          <rPr>
            <b/>
            <sz val="8"/>
            <color indexed="81"/>
            <rFont val="Tahoma"/>
            <family val="2"/>
          </rPr>
          <t>entspricht BA10</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<sst xmlns="http://schemas.openxmlformats.org/spreadsheetml/2006/main" count="4371" uniqueCount="2257">
  <si>
    <t>Änderungen gegenüber Fassung Erfassungsbogen 2015/16</t>
  </si>
  <si>
    <t>K23M</t>
  </si>
  <si>
    <t>S.4 Anpassung Bezeichnung INV01 und INV02</t>
  </si>
  <si>
    <t xml:space="preserve">Kennzahlen: </t>
  </si>
  <si>
    <t xml:space="preserve">Eigenmittelquote </t>
  </si>
  <si>
    <r>
      <t>(Eigenkapital+Rückstellungen für Bauinstandhaltung</t>
    </r>
    <r>
      <rPr>
        <sz val="10"/>
        <color rgb="FF0070C0"/>
        <rFont val="Arial"/>
        <family val="2"/>
      </rPr>
      <t>+Sonderposten für Investitionszulagen</t>
    </r>
    <r>
      <rPr>
        <sz val="10"/>
        <rFont val="Arial"/>
        <family val="2"/>
      </rPr>
      <t>) x 100 : Gesamtkapital (=Bilanzsumme)</t>
    </r>
  </si>
  <si>
    <t>Z15</t>
  </si>
  <si>
    <t>Streichung Erbbauzinsaufwand</t>
  </si>
  <si>
    <r>
      <t>(ZH10+</t>
    </r>
    <r>
      <rPr>
        <strike/>
        <sz val="10"/>
        <color rgb="FFFF0000"/>
        <rFont val="Arial"/>
        <family val="2"/>
      </rPr>
      <t>EZ01</t>
    </r>
    <r>
      <rPr>
        <sz val="10"/>
        <rFont val="Arial"/>
        <family val="2"/>
      </rPr>
      <t>)*100/UE01</t>
    </r>
  </si>
  <si>
    <t>Z15A</t>
  </si>
  <si>
    <r>
      <t>(ZH10+TI10</t>
    </r>
    <r>
      <rPr>
        <strike/>
        <sz val="10"/>
        <color rgb="FFFF0000"/>
        <rFont val="Arial"/>
        <family val="2"/>
      </rPr>
      <t>+EZ01</t>
    </r>
    <r>
      <rPr>
        <sz val="10"/>
        <rFont val="Arial"/>
        <family val="2"/>
      </rPr>
      <t>)*100/(UE01+UE03)</t>
    </r>
  </si>
  <si>
    <t>Neue Kennzahl: K48E "Investitionen in den Bestand"</t>
  </si>
  <si>
    <t>(Instandhaltungkosten+nachträgliche Herstellungskosten)/m² WFL</t>
  </si>
  <si>
    <t>(IK01+AV12)/(EN10)</t>
  </si>
  <si>
    <t>Neue Kennzahl: K27D "EBITDA/Sollmieten"</t>
  </si>
  <si>
    <t>K06A*1000/(UE01-ES11-ES12)*100</t>
  </si>
  <si>
    <t>ACHTUNG evtl. 1000er-Problematik berücksichtigen!!!</t>
  </si>
  <si>
    <t>Neue Kennzahl: MS19A "EBITDA/Sollmieten"</t>
  </si>
  <si>
    <t>K27D</t>
  </si>
  <si>
    <t>Neue Kennzahl: MS19B "EBITDA-M"</t>
  </si>
  <si>
    <t>K06A-(IK01/1000)</t>
  </si>
  <si>
    <t>Neue Kennzahl: MS19C "EBITDA-M/Sollmieten"</t>
  </si>
  <si>
    <t>(MS19B*1000/(UE01-ES11-ES12)*100)</t>
  </si>
  <si>
    <t>VVF neu eingefügt</t>
  </si>
  <si>
    <t>Regionler und variabler Faktor zur Berechnung von Verkehrswerten</t>
  </si>
  <si>
    <t>Teil I - Seite 1 1.4 A</t>
  </si>
  <si>
    <t>In Schnittstelle berücksichtigt</t>
  </si>
  <si>
    <t>Änderung K02A "Wirtschaftliches Eigenkapital"</t>
  </si>
  <si>
    <t>in € und in Tsd. €</t>
  </si>
  <si>
    <r>
      <t>(K02*1000-AV15-AV16)+</t>
    </r>
    <r>
      <rPr>
        <sz val="10"/>
        <color rgb="FF0070C0"/>
        <rFont val="Arial"/>
        <family val="2"/>
      </rPr>
      <t>VVF</t>
    </r>
    <r>
      <rPr>
        <sz val="10"/>
        <rFont val="Arial"/>
        <family val="2"/>
      </rPr>
      <t>*(UE01</t>
    </r>
    <r>
      <rPr>
        <strike/>
        <sz val="10"/>
        <color rgb="FFFF0000"/>
        <rFont val="Arial"/>
        <family val="2"/>
      </rPr>
      <t>+UE03</t>
    </r>
    <r>
      <rPr>
        <sz val="10"/>
        <rFont val="Arial"/>
        <family val="2"/>
      </rPr>
      <t>-ES11-ES12))/1000)</t>
    </r>
  </si>
  <si>
    <t>Neue Kennzahl: K04A "Net Asset Value (NAV)"</t>
  </si>
  <si>
    <t>(BS10-AV15-AV16)+VVF*(UE01-ES11-ES12))/1000)</t>
  </si>
  <si>
    <t>Neue Kennzahl: K27E "Wirtschaftliche Eigenkapitalrentabilität"</t>
  </si>
  <si>
    <r>
      <rPr>
        <sz val="10"/>
        <rFont val="Arial"/>
        <family val="2"/>
      </rPr>
      <t xml:space="preserve">
Jahresüberschuss bzw. -fehlbetrag </t>
    </r>
    <r>
      <rPr>
        <u/>
        <sz val="10"/>
        <rFont val="Arial"/>
        <family val="2"/>
      </rPr>
      <t>nach</t>
    </r>
    <r>
      <rPr>
        <sz val="10"/>
        <rFont val="Arial"/>
        <family val="2"/>
      </rPr>
      <t xml:space="preserve"> Ertragssteuern *100 : wirtschaftliches Eigenkapital</t>
    </r>
  </si>
  <si>
    <t>in %</t>
  </si>
  <si>
    <t>(GW10-GW20)*100/(K02A*1000)</t>
  </si>
  <si>
    <t>Neue Kennzahl: K27F "EBITDA zum wirtschaftlichen Eigenkapital "</t>
  </si>
  <si>
    <t>(K06A/K02A*100)</t>
  </si>
  <si>
    <t>Kennzeichnung "RGLK" unter 1.8.2.A eingefügt</t>
  </si>
  <si>
    <t>Die Kennziffer verweden die Verbände in Sachsen Anhalt für weitere Auswertungen.</t>
  </si>
  <si>
    <t>Neue Kennzahl: K01A "Wirtschaftliches Gesamtkapital"</t>
  </si>
  <si>
    <t>(K01*1000-AV15-AV16+VVF*(UE01-ES11-ES12))/1000</t>
  </si>
  <si>
    <t>Neue Kennzahl: K28B "Wirtschaftliche Gesamtkapitalrentabilität"</t>
  </si>
  <si>
    <t>(GW10-GW20+ZA10)*100/K01A*1000</t>
  </si>
  <si>
    <t>Neue Kennzahl: K28C "EBITDA zum wirtschaftlichen Gesamtkapital"</t>
  </si>
  <si>
    <t>K06A/K01A*100</t>
  </si>
  <si>
    <t>Neue Kennzahl: K23A "Wirtschaftliche Eigenkapitalquote"</t>
  </si>
  <si>
    <t>K02A/K01A*100</t>
  </si>
  <si>
    <t>Neue Kennzahl: K24D "Loan to Value"</t>
  </si>
  <si>
    <t>Darlehensbestand (Verbindlichkeiten./.Flüssige Mittel) x 100 : Wirtschaftliches Gesamtkapital (Marktwert)</t>
  </si>
  <si>
    <t>(XX09+XX08-UV10)*100/K01A*1000</t>
  </si>
  <si>
    <t>Eigenkapital aufgegliedert</t>
  </si>
  <si>
    <t>zusätzlich erfasst werden</t>
  </si>
  <si>
    <t xml:space="preserve">EK01 </t>
  </si>
  <si>
    <t xml:space="preserve">   Grundkapital/gezeichnetes Kapital/Geschäftsguthaben</t>
  </si>
  <si>
    <t>EK02</t>
  </si>
  <si>
    <t xml:space="preserve">   Rücklagen</t>
  </si>
  <si>
    <t>EK03</t>
  </si>
  <si>
    <t xml:space="preserve">   Bilanzgewinn</t>
  </si>
  <si>
    <t>EK10 bildet die Summe aus den drei Feldern.</t>
  </si>
  <si>
    <t>In Schnittstelle eingefügt</t>
  </si>
  <si>
    <t>Plausibilitätsprüfungen geändert</t>
  </si>
  <si>
    <t>Kennzahlenbereich bei K39 auf Min = 1 gesetzt</t>
  </si>
  <si>
    <t xml:space="preserve">Auf Seite 6 oberhalb ES11 Warnhinweis gesetzt, der erscheint, wenn eine Eingabe beim Leerstand erfolgt ist (LW10) </t>
  </si>
  <si>
    <t>"Sie haben Leerstand angegeben, bitte hier Erlösschmälerungen angeben"</t>
  </si>
  <si>
    <t>Im Blatt "Kontrolle" zusätzliche Prüfung LW10/ESxx eingefügt</t>
  </si>
  <si>
    <t>"NUR Leerstand oder Erlösschmälerungen angegeben, bitte prüfen"</t>
  </si>
  <si>
    <t>Handbuch erweitert und angepasst entsprechend der o.g. Punkte</t>
  </si>
  <si>
    <t>Erfassungsbogen zum Betriebsvergleich</t>
  </si>
  <si>
    <t>Kommentarfelder!</t>
  </si>
  <si>
    <r>
      <t>Jahr des Abschlusses</t>
    </r>
    <r>
      <rPr>
        <sz val="10"/>
        <rFont val="Arial"/>
        <family val="2"/>
      </rPr>
      <t xml:space="preserve"> (JAHR)</t>
    </r>
  </si>
  <si>
    <t>Abschlussstichtag:</t>
  </si>
  <si>
    <t>31.12.</t>
  </si>
  <si>
    <r>
      <t>Unternehmensnummer</t>
    </r>
    <r>
      <rPr>
        <sz val="10"/>
        <rFont val="Arial"/>
        <family val="2"/>
      </rPr>
      <t xml:space="preserve"> (UKZ)</t>
    </r>
  </si>
  <si>
    <t>(7-stellig; bitte dem Anschreiben entnehmen)</t>
  </si>
  <si>
    <r>
      <t>Unternehmen</t>
    </r>
    <r>
      <rPr>
        <sz val="10"/>
        <rFont val="Arial"/>
        <family val="2"/>
      </rPr>
      <t xml:space="preserve"> (NAME)</t>
    </r>
  </si>
  <si>
    <t>Bearbeiter/in im Unternehmen</t>
  </si>
  <si>
    <t>Tel.:</t>
  </si>
  <si>
    <t>E-Mail-Adresse</t>
  </si>
  <si>
    <t>Bearbeiter/in im Verband</t>
  </si>
  <si>
    <t>Maximilian Laue</t>
  </si>
  <si>
    <t>015203717125</t>
  </si>
  <si>
    <t>Maximilian.Laue@vtw.de</t>
  </si>
  <si>
    <t>1. Angaben zur Klassifizierung des Unternehmens</t>
  </si>
  <si>
    <t>(Bitte zutreffende Ziffer in das entsprechende Feld eintragen.)</t>
  </si>
  <si>
    <t>1.1 Rechtsform</t>
  </si>
  <si>
    <t>REFO</t>
  </si>
  <si>
    <t>Ziffer 1 = Genossenschaft
Ziffer 2 = GmbH
Ziffer 3 = AG
Ziffer 4 = Sonstige</t>
  </si>
  <si>
    <t>1.1.1 Genossenschaft mit Spareinrichtung</t>
  </si>
  <si>
    <t>SPAR</t>
  </si>
  <si>
    <r>
      <t xml:space="preserve">        Ziffer 1 = Genossenschaft </t>
    </r>
    <r>
      <rPr>
        <u/>
        <sz val="8"/>
        <rFont val="Arial"/>
        <family val="2"/>
      </rPr>
      <t>ohne</t>
    </r>
    <r>
      <rPr>
        <sz val="8"/>
        <rFont val="Arial"/>
        <family val="2"/>
      </rPr>
      <t xml:space="preserve"> Spareinrichtung
        Ziffer 2 = Genossenschaft </t>
    </r>
    <r>
      <rPr>
        <u/>
        <sz val="8"/>
        <rFont val="Arial"/>
        <family val="2"/>
      </rPr>
      <t>mit</t>
    </r>
    <r>
      <rPr>
        <sz val="8"/>
        <rFont val="Arial"/>
        <family val="2"/>
      </rPr>
      <t xml:space="preserve"> Spareinrichtung</t>
    </r>
  </si>
  <si>
    <t>1.2 Eigentümer</t>
  </si>
  <si>
    <t>EIGT</t>
  </si>
  <si>
    <t>Ziffer 1 = kommunales Wohnungsunternehmen</t>
  </si>
  <si>
    <t>Ziffer 2 = Unternehmen der Privatwirtschaft</t>
  </si>
  <si>
    <t>Ziffer 3 = Genossenschaften</t>
  </si>
  <si>
    <t>Ziffer 4 = Sonstiges Unternehmen</t>
  </si>
  <si>
    <t>Ziffer 5 = Familienheim</t>
  </si>
  <si>
    <t>Ziffer 6 = Nullelement für alle anderen Teilnehmer (Voreinstellung)</t>
  </si>
  <si>
    <t xml:space="preserve">1.2A Bewirtschaftete Vermietungs- und Verwaltungseinheiten (eigene, gemietete bzw. </t>
  </si>
  <si>
    <t xml:space="preserve">      gepachtete und verwaltete Einheiten insgesamt) zum jeweiligen Jahresende</t>
  </si>
  <si>
    <t>1.3</t>
  </si>
  <si>
    <t>1.3 Räumliche Ausdehnung des Wohnungsbestandes</t>
  </si>
  <si>
    <t>Ziffer 1 = Wohnungsbestand erstreckt sich überwiegend auf den Bereich nur einer Kommune</t>
  </si>
  <si>
    <t>Ziffer 2 = Wohnungsbestand erstreckt sich überwiegend auf den Bereich mehrerer Kommunen</t>
  </si>
  <si>
    <t>1.3 Bilanzierungsform</t>
  </si>
  <si>
    <t>BILF</t>
  </si>
  <si>
    <t>Ziffer 1 = Bilanzierung nach HGB</t>
  </si>
  <si>
    <t>Ziffer 2 = Bilanzierung nach IFRS</t>
  </si>
  <si>
    <t>1.4 Tätigkeitsgebiet</t>
  </si>
  <si>
    <t>TAET</t>
  </si>
  <si>
    <t>Ziffer 1 = in den neuen Bundesländern tätig</t>
  </si>
  <si>
    <t>Ziffer 2 = in den alten Bundesländern tätig</t>
  </si>
  <si>
    <t>Ziffer 3 = in den neuen und alten Bundesländern tätig</t>
  </si>
  <si>
    <t>Ziffer 4 = Nullelement für alle anderen Teilnehmer (Voreinstellung)</t>
  </si>
  <si>
    <t>Bei Änderung des Faktors hier begründen!</t>
  </si>
  <si>
    <t>1.4 A Regionler Vervielfältiger</t>
  </si>
  <si>
    <t>VVF</t>
  </si>
  <si>
    <t>Voreinstellung: 12</t>
  </si>
  <si>
    <t>1.5 Eigene technische Abteilung</t>
  </si>
  <si>
    <t>Ziffer 1 = ja, nur Instandhaltung</t>
  </si>
  <si>
    <t>Ziffer 2 = ja, Instandhaltung, Neubau und Modernisierung</t>
  </si>
  <si>
    <t>Ziffer 3 = nein</t>
  </si>
  <si>
    <t>1.4</t>
  </si>
  <si>
    <t>1.5 Eigener Regiebetrieb</t>
  </si>
  <si>
    <t>REGI</t>
  </si>
  <si>
    <t>Ziffer 1 = ja</t>
  </si>
  <si>
    <t>Ziffer 2 = nein</t>
  </si>
  <si>
    <t>1.6 Bautätigkeit im Berichtsjahr</t>
  </si>
  <si>
    <t>BAUT</t>
  </si>
  <si>
    <t>Ziffer 1 = nein</t>
  </si>
  <si>
    <t>Ziffer 2 = ja, nur eigene Maßnahmen (Neubau und umfassende Modernisierung von Mietwohnungen)</t>
  </si>
  <si>
    <t>Ziffer 3 = ja, nur zum Verkauf bestimmte Maßnahmen</t>
  </si>
  <si>
    <t>Ziffer 4 = ja, eigene und zum Verkauf bestimmte Maßnahmen</t>
  </si>
  <si>
    <t>1.8</t>
  </si>
  <si>
    <t>1.8 Baubetreuung im Berichtsjahr</t>
  </si>
  <si>
    <t>Ziffer 2 = ja, nur finanziell</t>
  </si>
  <si>
    <t>Ziffer 3 = ja, nur technisch</t>
  </si>
  <si>
    <t>Ziffer 4 = ja, finanziell und technisch</t>
  </si>
  <si>
    <t>1.7 Personal (einschl. Geschäftsführer bzw. Vorstand)</t>
  </si>
  <si>
    <t>PERS</t>
  </si>
  <si>
    <t>Ziffer 1 = nur hauptberuflich</t>
  </si>
  <si>
    <t>Ziffer 2 = nur nebenberuflich</t>
  </si>
  <si>
    <t>Ziffer 3 = haupt- und nebenberuflich</t>
  </si>
  <si>
    <t>Ziffer 4 = Geschäftsbesorgung durch Dritte (kein eigenes Personal bzw. nur</t>
  </si>
  <si>
    <t xml:space="preserve">                neben-/ehrenamtliches Personal)</t>
  </si>
  <si>
    <t>Ziffer 5 = Geschäftsbesorgung durch Dritte und eigenes hauptberufliches Personal</t>
  </si>
  <si>
    <t>1.8.1 Verbandszugehörigkeit</t>
  </si>
  <si>
    <t>VERB</t>
  </si>
  <si>
    <t>1.8.2 Regionszugehörigkeit</t>
  </si>
  <si>
    <t>REGN</t>
  </si>
  <si>
    <t>1.8.2.A Landkreise</t>
  </si>
  <si>
    <t>RGLK</t>
  </si>
  <si>
    <t>1.8.3 Bundeslandzugehörigkeit</t>
  </si>
  <si>
    <t>BULA</t>
  </si>
  <si>
    <t>07 - Hessen</t>
  </si>
  <si>
    <t>2. Angaben zum Personalbestand</t>
  </si>
  <si>
    <t>Anzahl</t>
  </si>
  <si>
    <t>Geschäftsführer/Vorstand</t>
  </si>
  <si>
    <t>PB01</t>
  </si>
  <si>
    <t>Nur Personen berücksichtigen, für die</t>
  </si>
  <si>
    <t>Kfm. Angestellte</t>
  </si>
  <si>
    <t>PB02</t>
  </si>
  <si>
    <t>Personalaufwand anfällt!</t>
  </si>
  <si>
    <t>Technische Angestellte</t>
  </si>
  <si>
    <t>PB03</t>
  </si>
  <si>
    <t>Hauswarte/Hausmeister/Reinigungskräfte</t>
  </si>
  <si>
    <t>PB04</t>
  </si>
  <si>
    <t>Beschäftigte im Regiebetrieb</t>
  </si>
  <si>
    <t>PB05</t>
  </si>
  <si>
    <t>Auszubildende</t>
  </si>
  <si>
    <t>PB06</t>
  </si>
  <si>
    <t>Insgesamt</t>
  </si>
  <si>
    <t>PB10</t>
  </si>
  <si>
    <t>X</t>
  </si>
  <si>
    <r>
      <t>X</t>
    </r>
    <r>
      <rPr>
        <sz val="8"/>
        <color indexed="12"/>
        <rFont val="Arial"/>
        <family val="2"/>
      </rPr>
      <t xml:space="preserve"> = unbedingte Angabe für Teil II</t>
    </r>
  </si>
  <si>
    <t xml:space="preserve">3. Angaben zum Bestand </t>
  </si>
  <si>
    <t>3.1 Bestand bewirtschafteter Einheiten</t>
  </si>
  <si>
    <r>
      <t xml:space="preserve">  </t>
    </r>
    <r>
      <rPr>
        <u/>
        <sz val="10"/>
        <rFont val="Arial"/>
        <family val="2"/>
      </rPr>
      <t>Eigene Einheiten:</t>
    </r>
  </si>
  <si>
    <t xml:space="preserve">  Mietwohnungen</t>
  </si>
  <si>
    <t>EE01</t>
  </si>
  <si>
    <t xml:space="preserve">  Garagen und Einstellplätze</t>
  </si>
  <si>
    <t>EE02</t>
  </si>
  <si>
    <t xml:space="preserve">  Gewerbliche/Sonstige Einheiten</t>
  </si>
  <si>
    <t>EE03</t>
  </si>
  <si>
    <t xml:space="preserve">  Pachtverträge (mietereigene Garagen/Gärten s. Kommentar)</t>
  </si>
  <si>
    <t>EE04</t>
  </si>
  <si>
    <r>
      <t xml:space="preserve">  </t>
    </r>
    <r>
      <rPr>
        <u/>
        <sz val="10"/>
        <rFont val="Arial"/>
        <family val="2"/>
      </rPr>
      <t>Durch Treuhand- u./o. Verwaltervertrag betreute Einheiten:</t>
    </r>
  </si>
  <si>
    <t xml:space="preserve">  Miet- und Eigentumswohnungen</t>
  </si>
  <si>
    <t>VE01</t>
  </si>
  <si>
    <t>VE02</t>
  </si>
  <si>
    <t>VE03</t>
  </si>
  <si>
    <t xml:space="preserve">  Pachtverträge (Garagen, Gärten)</t>
  </si>
  <si>
    <t>VE04</t>
  </si>
  <si>
    <r>
      <t xml:space="preserve">  </t>
    </r>
    <r>
      <rPr>
        <u/>
        <sz val="10"/>
        <rFont val="Arial"/>
        <family val="2"/>
      </rPr>
      <t>Durch Miete oder Pacht erworbene Einheiten:</t>
    </r>
  </si>
  <si>
    <t>PE01</t>
  </si>
  <si>
    <t>PE02</t>
  </si>
  <si>
    <t>PE03</t>
  </si>
  <si>
    <r>
      <t xml:space="preserve">3.2 Angaben zur Vermietungssituation
</t>
    </r>
    <r>
      <rPr>
        <b/>
        <sz val="10"/>
        <color indexed="10"/>
        <rFont val="Arial"/>
        <family val="2"/>
      </rPr>
      <t xml:space="preserve">Wichtig: bitte nur die </t>
    </r>
    <r>
      <rPr>
        <b/>
        <u/>
        <sz val="10"/>
        <color indexed="10"/>
        <rFont val="Arial"/>
        <family val="2"/>
      </rPr>
      <t>Wohnungsanzahl</t>
    </r>
    <r>
      <rPr>
        <b/>
        <sz val="10"/>
        <color indexed="10"/>
        <rFont val="Arial"/>
        <family val="2"/>
      </rPr>
      <t xml:space="preserve"> angeben</t>
    </r>
  </si>
  <si>
    <t xml:space="preserve">      </t>
  </si>
  <si>
    <t>Anzahl der Kündigungen und anderen Auflösungen von Miet-</t>
  </si>
  <si>
    <t>Anzahl Wohnungen</t>
  </si>
  <si>
    <r>
      <t xml:space="preserve">verhältnissen im </t>
    </r>
    <r>
      <rPr>
        <u/>
        <sz val="10"/>
        <rFont val="Arial"/>
        <family val="2"/>
      </rPr>
      <t>eigenen</t>
    </r>
    <r>
      <rPr>
        <sz val="10"/>
        <rFont val="Arial"/>
        <family val="2"/>
      </rPr>
      <t xml:space="preserve"> Bestand</t>
    </r>
  </si>
  <si>
    <t>MW10</t>
  </si>
  <si>
    <t>(Anzugeben ist die Anzahl aller Wohnungswechsel incl. der internen Umzüge)</t>
  </si>
  <si>
    <t>Anzahl der neu abgeschlossenen Mietverhältnisse des Ge-</t>
  </si>
  <si>
    <r>
      <t xml:space="preserve">schäftsjahres im </t>
    </r>
    <r>
      <rPr>
        <u/>
        <sz val="10"/>
        <rFont val="Arial"/>
        <family val="2"/>
      </rPr>
      <t xml:space="preserve">eigenen </t>
    </r>
    <r>
      <rPr>
        <sz val="10"/>
        <rFont val="Arial"/>
        <family val="2"/>
      </rPr>
      <t>Bestand</t>
    </r>
  </si>
  <si>
    <t>MW11</t>
  </si>
  <si>
    <t>Im Geschäftsjahr leerstehende Vermietungseinheiten</t>
  </si>
  <si>
    <r>
      <t xml:space="preserve">im </t>
    </r>
    <r>
      <rPr>
        <u/>
        <sz val="10"/>
        <rFont val="Arial"/>
        <family val="2"/>
      </rPr>
      <t>eigenen</t>
    </r>
    <r>
      <rPr>
        <sz val="10"/>
        <rFont val="Arial"/>
        <family val="2"/>
      </rPr>
      <t xml:space="preserve"> </t>
    </r>
    <r>
      <rPr>
        <sz val="10"/>
        <rFont val="Arial"/>
        <family val="2"/>
      </rPr>
      <t>Bestand</t>
    </r>
  </si>
  <si>
    <t>LW10</t>
  </si>
  <si>
    <t>vom Leerstand (LW10) entfallen auf</t>
  </si>
  <si>
    <t>Modernisierungsmaßnahmen</t>
  </si>
  <si>
    <t>LW05</t>
  </si>
  <si>
    <t>Abriss</t>
  </si>
  <si>
    <t>LW06</t>
  </si>
  <si>
    <t>Verkauf</t>
  </si>
  <si>
    <t>LW07</t>
  </si>
  <si>
    <t>Vermietungsschwierigkeiten (einschließlich Mieterwechsel)</t>
  </si>
  <si>
    <t>LW08</t>
  </si>
  <si>
    <t>Stilllegung</t>
  </si>
  <si>
    <t>LW09</t>
  </si>
  <si>
    <t>3.3 Angaben zur Wohn- und Nutzfläche des eigenen Bestandes</t>
  </si>
  <si>
    <t xml:space="preserve">Wohn-/Nutzfläche eigener Vermietungseinheiten </t>
  </si>
  <si>
    <t>m²</t>
  </si>
  <si>
    <t>(nur Wohn- und Gewerbeflächen, keine Garagen)</t>
  </si>
  <si>
    <t>EN10</t>
  </si>
  <si>
    <t>davon</t>
  </si>
  <si>
    <t>nur zu Wohnzwecken (Angabe EN10 ./. Nutzfläche)</t>
  </si>
  <si>
    <t>EN11</t>
  </si>
  <si>
    <r>
      <t xml:space="preserve">Wohn-/Nutzfläche d. d. </t>
    </r>
    <r>
      <rPr>
        <u/>
        <sz val="10"/>
        <rFont val="Arial"/>
        <family val="2"/>
      </rPr>
      <t>Miete/Pacht</t>
    </r>
    <r>
      <rPr>
        <sz val="10"/>
        <rFont val="Arial"/>
        <family val="2"/>
      </rPr>
      <t xml:space="preserve"> erworbenen Einheiten</t>
    </r>
  </si>
  <si>
    <t>EN12</t>
  </si>
  <si>
    <t>nur zu Wohnzwecken (Angabe EN12 ./. Nutzfläche)</t>
  </si>
  <si>
    <t>EN13</t>
  </si>
  <si>
    <t>3.4 Im Geschäftsjahr fertiggestellte Mietwohnungen</t>
  </si>
  <si>
    <t>Anzahl der im Geschäftsjahr fertiggestellten eigenen Mietwohnungen</t>
  </si>
  <si>
    <t>FE10</t>
  </si>
  <si>
    <t>4. Angaben zum Vermögen</t>
  </si>
  <si>
    <t>4.1 Anlagevermögen</t>
  </si>
  <si>
    <t>4.1.1 Immaterielle Vermögensgegenstände</t>
  </si>
  <si>
    <t>Immaterielle Vermögensgegenstände (lt. Bilanz)</t>
  </si>
  <si>
    <t>IV10</t>
  </si>
  <si>
    <t>kumulierte Abschreibungen auf immaterielle Vermögensgegenstände</t>
  </si>
  <si>
    <t>(Stand 1.1. des Geschäftsjahres)</t>
  </si>
  <si>
    <t>KA03</t>
  </si>
  <si>
    <t>(Stand 31.12. des Geschäftsjahres)</t>
  </si>
  <si>
    <t>KA04</t>
  </si>
  <si>
    <t>4.1.2 Sachanlagen</t>
  </si>
  <si>
    <t>ursprüngliche Anschaffungs-/Herstellungskosten der Sachanlagen</t>
  </si>
  <si>
    <t>AK08</t>
  </si>
  <si>
    <t>kumulierte Abschreibungen auf Sachanlagen</t>
  </si>
  <si>
    <t>KA07</t>
  </si>
  <si>
    <t>KA08</t>
  </si>
  <si>
    <t>Sachanlagevermögen Buchwert</t>
  </si>
  <si>
    <t>AV08</t>
  </si>
  <si>
    <r>
      <t>davon</t>
    </r>
    <r>
      <rPr>
        <sz val="8"/>
        <rFont val="Arial"/>
        <family val="2"/>
      </rPr>
      <t xml:space="preserve">  nur aus den Bilanzposten  "Grstcke. und grstcksgl. Rechte mit Wohnbauten" und</t>
    </r>
  </si>
  <si>
    <t xml:space="preserve">             "Grstcke. und grstcksgl. Rechte mit Geschäfts- und anderen Bauten" entnehmen!</t>
  </si>
  <si>
    <r>
      <t xml:space="preserve">Gebäudebuchwerte Wohn- </t>
    </r>
    <r>
      <rPr>
        <u/>
        <sz val="10"/>
        <rFont val="Arial"/>
        <family val="2"/>
      </rPr>
      <t>und</t>
    </r>
    <r>
      <rPr>
        <sz val="10"/>
        <rFont val="Arial"/>
        <family val="2"/>
      </rPr>
      <t xml:space="preserve"> Geschäftsbauten</t>
    </r>
  </si>
  <si>
    <t>AV15</t>
  </si>
  <si>
    <r>
      <t xml:space="preserve">Grundstücksbuchwerte Wohn- </t>
    </r>
    <r>
      <rPr>
        <u/>
        <sz val="10"/>
        <rFont val="Arial"/>
        <family val="2"/>
      </rPr>
      <t>und</t>
    </r>
    <r>
      <rPr>
        <sz val="10"/>
        <rFont val="Arial"/>
        <family val="2"/>
      </rPr>
      <t xml:space="preserve"> Geschäftsbauten</t>
    </r>
  </si>
  <si>
    <t>AV16</t>
  </si>
  <si>
    <r>
      <t xml:space="preserve">Gebäudebuchwerte </t>
    </r>
    <r>
      <rPr>
        <u/>
        <sz val="10"/>
        <rFont val="Arial"/>
        <family val="2"/>
      </rPr>
      <t>nur</t>
    </r>
    <r>
      <rPr>
        <sz val="10"/>
        <rFont val="Arial"/>
        <family val="2"/>
      </rPr>
      <t xml:space="preserve"> Wohnbauten</t>
    </r>
  </si>
  <si>
    <t>AV17</t>
  </si>
  <si>
    <t xml:space="preserve">   davon Fremdmitteleinsatz (Kredite), auch zinsverbilligte</t>
  </si>
  <si>
    <t>AV13</t>
  </si>
  <si>
    <t xml:space="preserve">   davon öffentliche Fördermittel (nur Zuschüsse und 
            Zulagen)</t>
  </si>
  <si>
    <t>AV14</t>
  </si>
  <si>
    <t>Nettoinvestitionen in Sachanlagen</t>
  </si>
  <si>
    <t>(Saldo aus Zugängen im Geschäftsjahr lt. Anlagengitter und den im</t>
  </si>
  <si>
    <t>AV11</t>
  </si>
  <si>
    <t>Geschäftsjahr zu verzeichnenden Abgängen zu Restbuchwerten)</t>
  </si>
  <si>
    <t>nachträgliche Herstellungskosten für Wohnbauten + zugehörige Außenanlagen</t>
  </si>
  <si>
    <t>AV12</t>
  </si>
  <si>
    <t>4.1.3 Finanzanlagen</t>
  </si>
  <si>
    <t>Finanzanlagen (lt. Bilanz)</t>
  </si>
  <si>
    <t>AV09</t>
  </si>
  <si>
    <t>4.1.4 Anlagevermögen insgesamt</t>
  </si>
  <si>
    <t>Anlagevermögen (lt. Bilanz) insgesamt</t>
  </si>
  <si>
    <t>AV10</t>
  </si>
  <si>
    <t>4.2 Umlaufvermögen</t>
  </si>
  <si>
    <r>
      <t xml:space="preserve">Flüssige Mittel </t>
    </r>
    <r>
      <rPr>
        <u/>
        <sz val="10"/>
        <rFont val="Arial"/>
        <family val="2"/>
      </rPr>
      <t>und</t>
    </r>
    <r>
      <rPr>
        <sz val="10"/>
        <rFont val="Arial"/>
        <family val="2"/>
      </rPr>
      <t xml:space="preserve"> kurzfristiges Umlaufvermögen lt. Bilanz </t>
    </r>
    <r>
      <rPr>
        <sz val="8"/>
        <rFont val="Arial"/>
        <family val="2"/>
      </rPr>
      <t>(z. B. Unfertige Leistungen</t>
    </r>
  </si>
  <si>
    <t>aus der Betriebskostenumlage und Forderungen mit Restlaufzeit &lt; 1 Jahr lt. Anhang)</t>
  </si>
  <si>
    <t>UV10</t>
  </si>
  <si>
    <r>
      <t xml:space="preserve">übriges Umlaufvermögen lt. Bilanz </t>
    </r>
    <r>
      <rPr>
        <sz val="8"/>
        <rFont val="Arial"/>
        <family val="2"/>
      </rPr>
      <t xml:space="preserve">(z. B. Bautätigkeit im Umlaufvermögen </t>
    </r>
  </si>
  <si>
    <t>sowie Forderungen, akt. RAP mit RLZ &gt; 1 Jahr lt. Anhang)</t>
  </si>
  <si>
    <t>UV20</t>
  </si>
  <si>
    <t>Nachrichtliche Angabe von Einzelpositionen innerhalb des Umlaufvermögens</t>
  </si>
  <si>
    <t>(geht nicht in die Berechnung der Bilanzsumme (BS10) ein)</t>
  </si>
  <si>
    <t>Forderungen aus Vermietung (Bilanzposten zum 31.12.)</t>
  </si>
  <si>
    <t>UV25</t>
  </si>
  <si>
    <t>Bausparguthaben</t>
  </si>
  <si>
    <t>UV23</t>
  </si>
  <si>
    <t>Einzahlungen auf Bausparguthaben</t>
  </si>
  <si>
    <t>UV24</t>
  </si>
  <si>
    <t>4.3. Bilanzsumme</t>
  </si>
  <si>
    <t>AV 10 + UV 10 + UV 20</t>
  </si>
  <si>
    <t>BS10</t>
  </si>
  <si>
    <t>5. Angaben zum Kapital</t>
  </si>
  <si>
    <t>5.1 Eigenkapital</t>
  </si>
  <si>
    <t>Haftkapital zum 31.12. des Geschäftsjahres lt. Bilanz</t>
  </si>
  <si>
    <t>(Grund- bzw. Stammkapital, Geschäftsguthaben)</t>
  </si>
  <si>
    <t>HK10</t>
  </si>
  <si>
    <t>zum 1.1. des Geschäftsjahres</t>
  </si>
  <si>
    <t>EK09</t>
  </si>
  <si>
    <t>zum 31.12. des Geschäftsjahres</t>
  </si>
  <si>
    <t>EK01</t>
  </si>
  <si>
    <t>EK10</t>
  </si>
  <si>
    <t>5.2 Sonderposten mit Rücklageanteil</t>
  </si>
  <si>
    <t>(nicht Kapital-/Gewinn-/Ergebnis-/Sonderücklagen o.ä.; diese gehören zu 5.1))</t>
  </si>
  <si>
    <t>davon Investitionszulage
volle EURO</t>
  </si>
  <si>
    <t>SP09</t>
  </si>
  <si>
    <t>INV01</t>
  </si>
  <si>
    <t>SP10</t>
  </si>
  <si>
    <t>INV02</t>
  </si>
  <si>
    <t>Veränderungen der Investitionszulage</t>
  </si>
  <si>
    <t>SP11</t>
  </si>
  <si>
    <t>Zuführungen zum Sonderposten</t>
  </si>
  <si>
    <t>mit Rücklageanteil im Geschäftsjahr</t>
  </si>
  <si>
    <t>ZS10</t>
  </si>
  <si>
    <t>Auflösungen/Übertragung von Sonderposten mit Rücklageanteil</t>
  </si>
  <si>
    <t>im Geschäftsjahr</t>
  </si>
  <si>
    <t>AS10</t>
  </si>
  <si>
    <t>5.3 Rückstellungen</t>
  </si>
  <si>
    <t>Kurzfristig 
Restlaufzeit &lt; 1 Jahr</t>
  </si>
  <si>
    <t>Lang- und mittelfristig 
Restlaufzeit &gt; 1 Jahr</t>
  </si>
  <si>
    <t>Rückstellungen am 31.12. des Geschäftsjahres</t>
  </si>
  <si>
    <t>Rückstellungen für Pensionen lt. Bilanz</t>
  </si>
  <si>
    <t>XX05</t>
  </si>
  <si>
    <t>Rückstellungen für Bauinstandhaltung lt. Bilanz</t>
  </si>
  <si>
    <t>RBAU</t>
  </si>
  <si>
    <t>XX06</t>
  </si>
  <si>
    <t>Andere Rückstellungen lt. Bilanz</t>
  </si>
  <si>
    <t>KV08</t>
  </si>
  <si>
    <t>+</t>
  </si>
  <si>
    <t>XX07</t>
  </si>
  <si>
    <t>LR10</t>
  </si>
  <si>
    <t>Rückstellungen am 01.01. des Geschäftsjahres</t>
  </si>
  <si>
    <t>LR09</t>
  </si>
  <si>
    <t>Veränderung von langfristigen Rückstellungen, die das 
Jahresergebnis nicht beeinflusst haben (Altschuldenhilfegesetz)</t>
  </si>
  <si>
    <t>LR09A</t>
  </si>
  <si>
    <t>5.4 Lang- und mittelfristige Verbindlichkeiten</t>
  </si>
  <si>
    <r>
      <t xml:space="preserve">5.4.1 </t>
    </r>
    <r>
      <rPr>
        <b/>
        <u/>
        <sz val="10"/>
        <rFont val="Arial"/>
        <family val="2"/>
      </rPr>
      <t>Dauerfinanzierungsmittel des Anlagevermögens</t>
    </r>
    <r>
      <rPr>
        <u/>
        <sz val="10"/>
        <rFont val="Arial"/>
        <family val="2"/>
      </rPr>
      <t xml:space="preserve"> </t>
    </r>
    <r>
      <rPr>
        <u/>
        <sz val="8"/>
        <rFont val="Arial"/>
        <family val="2"/>
      </rPr>
      <t>(Objektfinanzierungsmittel, passivierte</t>
    </r>
  </si>
  <si>
    <r>
      <t xml:space="preserve">           </t>
    </r>
    <r>
      <rPr>
        <u/>
        <sz val="8"/>
        <rFont val="Arial"/>
        <family val="2"/>
      </rPr>
      <t>Aufwendungsdarlehen und Fremdmittel der langfristigen Unternehmensfinanzierung)</t>
    </r>
  </si>
  <si>
    <t>in folgenden Bilanzposten enthalten:</t>
  </si>
  <si>
    <t>Verbindlichkeiten gegenüber Kreditinstituten</t>
  </si>
  <si>
    <t>XX08</t>
  </si>
  <si>
    <t>Verbindlichkeiten gegenüber anderen Kreditgebern</t>
  </si>
  <si>
    <t>XX09</t>
  </si>
  <si>
    <t>Sonstige Posten (nur lang- und mittelfristige Posten!)</t>
  </si>
  <si>
    <t>XX10</t>
  </si>
  <si>
    <t>FK10</t>
  </si>
  <si>
    <r>
      <t>Planmäßige</t>
    </r>
    <r>
      <rPr>
        <sz val="10"/>
        <rFont val="Arial"/>
        <family val="2"/>
      </rPr>
      <t xml:space="preserve"> Tilgungen des Geschäftsjahres auf</t>
    </r>
  </si>
  <si>
    <t>Dauerfinanzierungsmittel des Anlagevermögens</t>
  </si>
  <si>
    <t>TI10</t>
  </si>
  <si>
    <r>
      <t xml:space="preserve">5.4.2 Finanzierungsmittel des </t>
    </r>
    <r>
      <rPr>
        <b/>
        <u/>
        <sz val="10"/>
        <rFont val="Arial"/>
        <family val="2"/>
      </rPr>
      <t xml:space="preserve">Umlaufvermögens </t>
    </r>
  </si>
  <si>
    <t xml:space="preserve">          (i. d. R. nur bei Betätigung im Bauträgergeschäft relevant)</t>
  </si>
  <si>
    <t>XX11</t>
  </si>
  <si>
    <t>XX12</t>
  </si>
  <si>
    <t>Erhaltene Anzahlungen</t>
  </si>
  <si>
    <t>EA10</t>
  </si>
  <si>
    <t>nicht: Betriebskosten</t>
  </si>
  <si>
    <t>FK50</t>
  </si>
  <si>
    <t>5.4.3 Spareinlagen (lang- und mittelfristig)</t>
  </si>
  <si>
    <t>Spareinlagen und Sparschuldverschreibungen</t>
  </si>
  <si>
    <r>
      <t xml:space="preserve">(Verbindlichkeiten des Unternehmens, </t>
    </r>
    <r>
      <rPr>
        <b/>
        <sz val="10"/>
        <rFont val="Arial"/>
        <family val="2"/>
      </rPr>
      <t>nicht</t>
    </r>
    <r>
      <rPr>
        <sz val="10"/>
        <rFont val="Arial"/>
        <family val="2"/>
      </rPr>
      <t xml:space="preserve"> Sparguthaben)</t>
    </r>
  </si>
  <si>
    <t>SL10</t>
  </si>
  <si>
    <t>5.4.4 Übrige lang- und mittelfristige Verbindlichkeiten</t>
  </si>
  <si>
    <t>LV10</t>
  </si>
  <si>
    <t>5.5 Kurzfristige Rückstellungen und Verbindlichkeiten</t>
  </si>
  <si>
    <r>
      <t>Kurzfristige Rückstellungen</t>
    </r>
    <r>
      <rPr>
        <sz val="8"/>
        <rFont val="Arial"/>
        <family val="2"/>
      </rPr>
      <t xml:space="preserve"> (vgl. Teil I S. 4)</t>
    </r>
  </si>
  <si>
    <t>Kurzfristige Verbindlichkeiten</t>
  </si>
  <si>
    <t>KV09</t>
  </si>
  <si>
    <t>incl. Anzahlungen Betriebskosten</t>
  </si>
  <si>
    <t xml:space="preserve">Spareinlagen </t>
  </si>
  <si>
    <t>SL20</t>
  </si>
  <si>
    <t>Passive Rechnungsabgrenzungsposten</t>
  </si>
  <si>
    <t>RA02</t>
  </si>
  <si>
    <t>KV10</t>
  </si>
  <si>
    <t>5.6 Gesamtkapital (=Bilanzsumme)</t>
  </si>
  <si>
    <t>Bilanzsumme</t>
  </si>
  <si>
    <t>GK09</t>
  </si>
  <si>
    <t>Bilanzsumme zum 31.12. des Geschäftsjahres</t>
  </si>
  <si>
    <t>GK10</t>
  </si>
  <si>
    <t>6. Angaben zu den Erträgen</t>
  </si>
  <si>
    <t>6.1 Umsatzerlöse aus Bewirtschaftungstätigkeit</t>
  </si>
  <si>
    <t>Ausweis lt. GuV</t>
  </si>
  <si>
    <t>UE10</t>
  </si>
  <si>
    <t>Zusammensetzung:</t>
  </si>
  <si>
    <r>
      <t xml:space="preserve">Erlöse </t>
    </r>
    <r>
      <rPr>
        <i/>
        <u/>
        <sz val="10"/>
        <rFont val="Arial"/>
        <family val="2"/>
      </rPr>
      <t>eigener</t>
    </r>
    <r>
      <rPr>
        <i/>
        <sz val="10"/>
        <rFont val="Arial"/>
        <family val="2"/>
      </rPr>
      <t xml:space="preserve"> Einheiten</t>
    </r>
  </si>
  <si>
    <r>
      <t xml:space="preserve">Sollmieten </t>
    </r>
    <r>
      <rPr>
        <sz val="10"/>
        <rFont val="Arial"/>
        <family val="2"/>
      </rPr>
      <t xml:space="preserve"> vor Abzug der Erlösschmälerungen</t>
    </r>
  </si>
  <si>
    <t>UE01</t>
  </si>
  <si>
    <t>Gebühren und Umlagen vor Abzug der Erlösschmälerungen (Betriebskosten)</t>
  </si>
  <si>
    <t>UE02</t>
  </si>
  <si>
    <t>Mietsubventionen</t>
  </si>
  <si>
    <t>UE03</t>
  </si>
  <si>
    <r>
      <t>von UE01:</t>
    </r>
    <r>
      <rPr>
        <sz val="10"/>
        <rFont val="Arial"/>
        <family val="2"/>
      </rPr>
      <t xml:space="preserve"> Sollmiete für reine Wohnzwecke - vor Abzug der Erlösschmälerungen</t>
    </r>
  </si>
  <si>
    <t>UE05</t>
  </si>
  <si>
    <r>
      <t xml:space="preserve">Erlösschmälerungen </t>
    </r>
    <r>
      <rPr>
        <i/>
        <u/>
        <sz val="10"/>
        <rFont val="Arial"/>
        <family val="2"/>
      </rPr>
      <t>eigener</t>
    </r>
    <r>
      <rPr>
        <i/>
        <sz val="10"/>
        <rFont val="Arial"/>
        <family val="2"/>
      </rPr>
      <t xml:space="preserve"> Einheiten </t>
    </r>
    <r>
      <rPr>
        <sz val="8"/>
        <color indexed="10"/>
        <rFont val="Arial"/>
        <family val="2"/>
      </rPr>
      <t>(alle Eingaben ohne Vorzeichen)</t>
    </r>
  </si>
  <si>
    <t xml:space="preserve">Erlössch. betr. Mieten wegen fehlender Anschlussvermietung </t>
  </si>
  <si>
    <t>ES11</t>
  </si>
  <si>
    <r>
      <t xml:space="preserve">Erlössch. betr. Mieten wegen Modernisierung / </t>
    </r>
    <r>
      <rPr>
        <sz val="10"/>
        <rFont val="Arial"/>
        <family val="2"/>
      </rPr>
      <t>Verkauf</t>
    </r>
    <r>
      <rPr>
        <sz val="10"/>
        <color indexed="10"/>
        <rFont val="Arial"/>
        <family val="2"/>
      </rPr>
      <t xml:space="preserve"> </t>
    </r>
  </si>
  <si>
    <t>ES12</t>
  </si>
  <si>
    <r>
      <t>Erlösschmälerungen betr. Gebühren und Umlagen</t>
    </r>
    <r>
      <rPr>
        <sz val="8"/>
        <color indexed="10"/>
        <rFont val="Arial"/>
        <family val="2"/>
      </rPr>
      <t xml:space="preserve"> </t>
    </r>
  </si>
  <si>
    <t>ES02</t>
  </si>
  <si>
    <r>
      <t xml:space="preserve">Sonstige Erlöse </t>
    </r>
    <r>
      <rPr>
        <u/>
        <sz val="10"/>
        <rFont val="Arial"/>
        <family val="2"/>
      </rPr>
      <t>eigener</t>
    </r>
    <r>
      <rPr>
        <sz val="10"/>
        <rFont val="Arial"/>
        <family val="2"/>
      </rPr>
      <t xml:space="preserve"> Einheiten</t>
    </r>
  </si>
  <si>
    <t>UE08</t>
  </si>
  <si>
    <t>Übrige Erlöse</t>
  </si>
  <si>
    <r>
      <t>Alle</t>
    </r>
    <r>
      <rPr>
        <sz val="10"/>
        <rFont val="Arial"/>
        <family val="2"/>
      </rPr>
      <t xml:space="preserve"> Erlöse aus der Bewirtschaftung </t>
    </r>
    <r>
      <rPr>
        <u/>
        <sz val="10"/>
        <rFont val="Arial"/>
        <family val="2"/>
      </rPr>
      <t xml:space="preserve">durch Miete/Pacht erworbene Einheiten </t>
    </r>
  </si>
  <si>
    <t>UE04</t>
  </si>
  <si>
    <t xml:space="preserve">Andere Erlöse </t>
  </si>
  <si>
    <t>UE07</t>
  </si>
  <si>
    <t>insgesamt</t>
  </si>
  <si>
    <t>XX13</t>
  </si>
  <si>
    <t>6.2 Umsatzerlöse aus Verkauf von Grundstücken</t>
  </si>
  <si>
    <t>UE20</t>
  </si>
  <si>
    <r>
      <t>von UE20</t>
    </r>
    <r>
      <rPr>
        <sz val="10"/>
        <rFont val="Arial"/>
        <family val="2"/>
      </rPr>
      <t>: Erlöse aus dem Verkauf von Grundstücken aus dem</t>
    </r>
  </si>
  <si>
    <t xml:space="preserve">                Anlagevermögen (nur, wenn  unter UE20 erfasst)</t>
  </si>
  <si>
    <t>UE50</t>
  </si>
  <si>
    <t>Erlösschmälerungen auf Verkäufe von UV</t>
  </si>
  <si>
    <t>UE45</t>
  </si>
  <si>
    <r>
      <t>Nachrichtlich:</t>
    </r>
    <r>
      <rPr>
        <sz val="10"/>
        <rFont val="Arial"/>
        <family val="2"/>
      </rPr>
      <t xml:space="preserve">
Gesamterlöse (Verkaufspreise) aus dem Verkauf von Grundstücken aus dem Anlagevermögen, wenn Verbuchung nach dem Nettoprinzip erfolgt (Ausweis der Erträge unter der Position "Sonstige betriebliche Erträge")</t>
    </r>
  </si>
  <si>
    <t>UE51</t>
  </si>
  <si>
    <t>Hier (Brutto)verkaufspreis, wenn auf Seite 7 Zelle SE01 Erträge aus Anlageverkäufen von Grundstücken enthalten</t>
  </si>
  <si>
    <r>
      <t>6.3 Umsatzerlöse aus Betreuungstätigkeit</t>
    </r>
    <r>
      <rPr>
        <u/>
        <sz val="10"/>
        <rFont val="Arial"/>
        <family val="2"/>
      </rPr>
      <t xml:space="preserve"> (lt. GuV)</t>
    </r>
  </si>
  <si>
    <t>UE30</t>
  </si>
  <si>
    <t xml:space="preserve">6.4 Umsatzerlöse aus anderen Lieferungen </t>
  </si>
  <si>
    <r>
      <t xml:space="preserve">
</t>
    </r>
    <r>
      <rPr>
        <b/>
        <sz val="10"/>
        <rFont val="Arial"/>
        <family val="2"/>
      </rPr>
      <t xml:space="preserve">      </t>
    </r>
    <r>
      <rPr>
        <b/>
        <u/>
        <sz val="10"/>
        <rFont val="Arial"/>
        <family val="2"/>
      </rPr>
      <t xml:space="preserve">und Leistungen </t>
    </r>
    <r>
      <rPr>
        <u/>
        <sz val="10"/>
        <rFont val="Arial"/>
        <family val="2"/>
      </rPr>
      <t>(lt. GuV)</t>
    </r>
  </si>
  <si>
    <t>UE40</t>
  </si>
  <si>
    <r>
      <t xml:space="preserve">6.5 </t>
    </r>
    <r>
      <rPr>
        <b/>
        <u/>
        <sz val="10"/>
        <rFont val="Arial"/>
        <family val="2"/>
      </rPr>
      <t>Erhöhung oder Verminderung des Bestandes an zum Verkauf bestimmten</t>
    </r>
  </si>
  <si>
    <r>
      <t xml:space="preserve">     </t>
    </r>
    <r>
      <rPr>
        <b/>
        <u/>
        <sz val="10"/>
        <rFont val="Arial"/>
        <family val="2"/>
      </rPr>
      <t>Grundstücken mit fertigen und unfertigen Bauten sowie unfertigen Leistungen</t>
    </r>
  </si>
  <si>
    <t>XX14</t>
  </si>
  <si>
    <t>nur eigene Einheiten betreffend</t>
  </si>
  <si>
    <t>Bestandsveränderungen der Unfertigen Leistungen aus noch</t>
  </si>
  <si>
    <r>
      <t xml:space="preserve">nicht abgerechnete Betriebs- und Heizkosten </t>
    </r>
    <r>
      <rPr>
        <u/>
        <sz val="10"/>
        <rFont val="Arial"/>
        <family val="2"/>
      </rPr>
      <t>eigener Einheiten</t>
    </r>
  </si>
  <si>
    <t>BV10</t>
  </si>
  <si>
    <t>übrige Bestandsveränderungen</t>
  </si>
  <si>
    <r>
      <t xml:space="preserve">nicht abgerechneten Betriebs- und Heizkosten durch </t>
    </r>
    <r>
      <rPr>
        <u/>
        <sz val="10"/>
        <rFont val="Arial"/>
        <family val="2"/>
      </rPr>
      <t>Miete/Pacht erworbene Einheiten</t>
    </r>
  </si>
  <si>
    <t>XX40</t>
  </si>
  <si>
    <t>Bestandsveränderungen im Bauträgergeschäft</t>
  </si>
  <si>
    <t>XX15</t>
  </si>
  <si>
    <t>Bestandsveränderungen im der Baubetreuungsleistungen u.a.</t>
  </si>
  <si>
    <t>XX41</t>
  </si>
  <si>
    <t>XX16</t>
  </si>
  <si>
    <r>
      <t xml:space="preserve">6.6 </t>
    </r>
    <r>
      <rPr>
        <b/>
        <u/>
        <sz val="10"/>
        <rFont val="Arial"/>
        <family val="2"/>
      </rPr>
      <t xml:space="preserve">Andere aktivierte Eigenleistungen </t>
    </r>
    <r>
      <rPr>
        <u/>
        <sz val="10"/>
        <rFont val="Arial"/>
        <family val="2"/>
      </rPr>
      <t>(Ausweis lt. GuV)</t>
    </r>
  </si>
  <si>
    <t>AE01</t>
  </si>
  <si>
    <r>
      <t xml:space="preserve">6.7 </t>
    </r>
    <r>
      <rPr>
        <b/>
        <u/>
        <sz val="10"/>
        <rFont val="Arial"/>
        <family val="2"/>
      </rPr>
      <t xml:space="preserve">Sonstige betriebliche Erträge </t>
    </r>
    <r>
      <rPr>
        <u/>
        <sz val="10"/>
        <rFont val="Arial"/>
        <family val="2"/>
      </rPr>
      <t>(Ausweis lt. GuV)</t>
    </r>
  </si>
  <si>
    <t>SE10</t>
  </si>
  <si>
    <t xml:space="preserve">   Erträge aus Anlageverkäufen</t>
  </si>
  <si>
    <t>SE01</t>
  </si>
  <si>
    <t xml:space="preserve">   Zuschreibungen zum Anlagevermögen</t>
  </si>
  <si>
    <t>SE02</t>
  </si>
  <si>
    <r>
      <t xml:space="preserve">   Erstattung von Instandhaltungskosten (Versicherungserstattungen u.ä) </t>
    </r>
    <r>
      <rPr>
        <u/>
        <sz val="10"/>
        <rFont val="Arial"/>
        <family val="2"/>
      </rPr>
      <t>- eigene Einheiten -</t>
    </r>
  </si>
  <si>
    <t>SE03</t>
  </si>
  <si>
    <t xml:space="preserve">   Auflösung von Rückstellungen</t>
  </si>
  <si>
    <t>SE05</t>
  </si>
  <si>
    <r>
      <t xml:space="preserve">   Erträge aus der Auflösung von Wertberichtigungen auf Forderungen </t>
    </r>
    <r>
      <rPr>
        <u/>
        <sz val="10"/>
        <rFont val="Arial"/>
        <family val="2"/>
      </rPr>
      <t>- eigene Einheiten -</t>
    </r>
  </si>
  <si>
    <t>SE07</t>
  </si>
  <si>
    <t xml:space="preserve">   Investitionszulage auf Herstellungskosten</t>
  </si>
  <si>
    <t>SE08</t>
  </si>
  <si>
    <t>nicht: KfW Tilgungszuschuss</t>
  </si>
  <si>
    <r>
      <t xml:space="preserve">   Sonstige Erträge aus Hausbewirtschaftung </t>
    </r>
    <r>
      <rPr>
        <u/>
        <sz val="10"/>
        <rFont val="Arial"/>
        <family val="2"/>
      </rPr>
      <t>- eigene Einheiten -</t>
    </r>
  </si>
  <si>
    <t>SE09</t>
  </si>
  <si>
    <t xml:space="preserve">   Zusätzliche Entlastung nach § 6a AHG</t>
  </si>
  <si>
    <t>SE11</t>
  </si>
  <si>
    <t xml:space="preserve">   Zuschüsse aus dem Stadtumbau</t>
  </si>
  <si>
    <t>SE12</t>
  </si>
  <si>
    <t xml:space="preserve">   Verbleibende Erträge </t>
  </si>
  <si>
    <t>SE04</t>
  </si>
  <si>
    <t>u.a. KfW-Tilgungszuschuss</t>
  </si>
  <si>
    <t>XX17</t>
  </si>
  <si>
    <r>
      <t xml:space="preserve">Erträge des Finanzergebnisses </t>
    </r>
    <r>
      <rPr>
        <u/>
        <sz val="10"/>
        <rFont val="Arial"/>
        <family val="2"/>
      </rPr>
      <t>(Ausweis lt. GuV)</t>
    </r>
  </si>
  <si>
    <t>Erträge aus Beteiligungen</t>
  </si>
  <si>
    <t>EB01</t>
  </si>
  <si>
    <t>Erträge aus anderen Wertpapieren und 
Ausleihungen des Finanzanlagevermögens</t>
  </si>
  <si>
    <t>EW01</t>
  </si>
  <si>
    <t>Sonstige Zinsen und ähnliche Erträge</t>
  </si>
  <si>
    <t>EZ02</t>
  </si>
  <si>
    <t>Außerordentliche Erträge</t>
  </si>
  <si>
    <t>EA01</t>
  </si>
  <si>
    <r>
      <t xml:space="preserve">6.8 </t>
    </r>
    <r>
      <rPr>
        <b/>
        <u/>
        <sz val="10"/>
        <rFont val="Arial"/>
        <family val="2"/>
      </rPr>
      <t>Sonstige wesentliche zahlungsunwirksame Erträge</t>
    </r>
  </si>
  <si>
    <t>Sonstige wesentliche zahlungsunwirksame Erträge</t>
  </si>
  <si>
    <r>
      <t xml:space="preserve">(z. B. Ausbuchung von Verbindlichkeiten (auch Altschuldenerlass durch Abriss), Wegfall von Pauschalwertberichtigungen, Forderungszuschreibungen, wesentliche Erträge, denen kein Geldeingang gegenübersteht)
</t>
    </r>
    <r>
      <rPr>
        <b/>
        <sz val="8"/>
        <rFont val="Arial"/>
        <family val="2"/>
      </rPr>
      <t>Angabe ist nicht zu tätigen</t>
    </r>
    <r>
      <rPr>
        <sz val="8"/>
        <rFont val="Arial"/>
        <family val="2"/>
      </rPr>
      <t>, wenn die zahlungsunwirksamen Erträge bereits automatisch bei der Cash-Flow-Ermittlung berücksichtigt werden (Auflösung von Sonderposten (SP10-SP09), Auflösung langfristiger Rückstellungen (LR10-LR09+LR09A), Zuschreibungen zum Anlagevermögen (SE02))</t>
    </r>
  </si>
  <si>
    <t>Angabe nur dann, wenn die Werte in Ihrer Gesamtheit wesentlich sind!</t>
  </si>
  <si>
    <t>ZE10</t>
  </si>
  <si>
    <t>evtl. Abgleich mit Kapitalflussrechnung Prüfungsbericht</t>
  </si>
  <si>
    <t xml:space="preserve">  </t>
  </si>
  <si>
    <t>7. Angaben zu den Aufwendungen und zum Jahresüberschuss bzw. -fehlbetrag</t>
  </si>
  <si>
    <r>
      <t xml:space="preserve">7.1 </t>
    </r>
    <r>
      <rPr>
        <b/>
        <u/>
        <sz val="10"/>
        <rFont val="Arial"/>
        <family val="2"/>
      </rPr>
      <t>Aufwendungen für Bewirtschaftungstätigkeit</t>
    </r>
  </si>
  <si>
    <t>AH10</t>
  </si>
  <si>
    <r>
      <t xml:space="preserve">Aufwendungen für </t>
    </r>
    <r>
      <rPr>
        <i/>
        <u/>
        <sz val="10"/>
        <color indexed="8"/>
        <rFont val="Arial"/>
        <family val="2"/>
      </rPr>
      <t xml:space="preserve">eigene Einheiten </t>
    </r>
  </si>
  <si>
    <t xml:space="preserve">Betriebskosten ohne Heizkosten </t>
  </si>
  <si>
    <t>BK01</t>
  </si>
  <si>
    <t>Heizkosten</t>
  </si>
  <si>
    <t>HK01</t>
  </si>
  <si>
    <t xml:space="preserve">Instandhaltungskosten </t>
  </si>
  <si>
    <t>IK01</t>
  </si>
  <si>
    <t xml:space="preserve">Erbbauzinsen </t>
  </si>
  <si>
    <t>EZ01</t>
  </si>
  <si>
    <t>Sonstige Aufwendungen (Kosten für Miet- u. Räumungsklagen u.a.)</t>
  </si>
  <si>
    <t>SA01</t>
  </si>
  <si>
    <t>Betriebs- und Heizkosten</t>
  </si>
  <si>
    <t>XX43</t>
  </si>
  <si>
    <r>
      <t xml:space="preserve">Heizkosten </t>
    </r>
    <r>
      <rPr>
        <sz val="8"/>
        <color indexed="10"/>
        <rFont val="Arial"/>
        <family val="2"/>
      </rPr>
      <t/>
    </r>
  </si>
  <si>
    <t>XX44</t>
  </si>
  <si>
    <r>
      <t xml:space="preserve">Instandhaltungskosten </t>
    </r>
    <r>
      <rPr>
        <sz val="8"/>
        <color indexed="10"/>
        <rFont val="Arial"/>
        <family val="2"/>
      </rPr>
      <t/>
    </r>
  </si>
  <si>
    <t>verschoben nach Seite "Teil AGW"</t>
  </si>
  <si>
    <t>Erbbauzinsen</t>
  </si>
  <si>
    <t>XX46</t>
  </si>
  <si>
    <t>Sonstige Aufwendungen (Kosten für Miet- u. Rgsklagen u.a.)</t>
  </si>
  <si>
    <t>XX47</t>
  </si>
  <si>
    <t>Sonstige Pachtaufwendungen (Pachtzins u.a)</t>
  </si>
  <si>
    <t>XX48</t>
  </si>
  <si>
    <t>Übrige Aufwendungen</t>
  </si>
  <si>
    <r>
      <t xml:space="preserve">      Instandhaltungskosten der durch </t>
    </r>
    <r>
      <rPr>
        <u/>
        <sz val="10"/>
        <rFont val="Arial"/>
        <family val="2"/>
      </rPr>
      <t>Miete/Pacht</t>
    </r>
    <r>
      <rPr>
        <sz val="10"/>
        <rFont val="Arial"/>
        <family val="2"/>
      </rPr>
      <t xml:space="preserve"> erworbenen Einheiten</t>
    </r>
  </si>
  <si>
    <t>XX45</t>
  </si>
  <si>
    <r>
      <t>Alle</t>
    </r>
    <r>
      <rPr>
        <sz val="10"/>
        <rFont val="Arial"/>
        <family val="2"/>
      </rPr>
      <t xml:space="preserve"> übrigen Aufwendungen für durch </t>
    </r>
    <r>
      <rPr>
        <u/>
        <sz val="10"/>
        <rFont val="Arial"/>
        <family val="2"/>
      </rPr>
      <t>Miete/Pacht</t>
    </r>
    <r>
      <rPr>
        <sz val="10"/>
        <rFont val="Arial"/>
        <family val="2"/>
      </rPr>
      <t xml:space="preserve"> erworbene Einheiten </t>
    </r>
  </si>
  <si>
    <t>PA01</t>
  </si>
  <si>
    <t>Sonstige Aufwendungen</t>
  </si>
  <si>
    <t>HA12</t>
  </si>
  <si>
    <t>XX18</t>
  </si>
  <si>
    <t xml:space="preserve">Von den gesamten Instandhaltungskosten entfallen auf </t>
  </si>
  <si>
    <t>Modernisierung</t>
  </si>
  <si>
    <t>IK03</t>
  </si>
  <si>
    <r>
      <t xml:space="preserve">7.2 </t>
    </r>
    <r>
      <rPr>
        <b/>
        <u/>
        <sz val="10"/>
        <rFont val="Arial"/>
        <family val="2"/>
      </rPr>
      <t>Aufwendungen für Verkaufsgrundstücke</t>
    </r>
  </si>
  <si>
    <t>AA01</t>
  </si>
  <si>
    <t xml:space="preserve">       (soweit AV-Verkäufe unter UE20/UE50 gezeigt werden, sind die entsprechenden Aufwendungen hier 
       ebenfalls zu zeigen)</t>
  </si>
  <si>
    <t xml:space="preserve">     </t>
  </si>
  <si>
    <r>
      <t xml:space="preserve">7.3 </t>
    </r>
    <r>
      <rPr>
        <b/>
        <u/>
        <sz val="10"/>
        <rFont val="Arial"/>
        <family val="2"/>
      </rPr>
      <t>Aufwendungen für andere Lieferungen und Leistungen</t>
    </r>
  </si>
  <si>
    <t>AA02</t>
  </si>
  <si>
    <r>
      <t xml:space="preserve">7.4 </t>
    </r>
    <r>
      <rPr>
        <b/>
        <u/>
        <sz val="10"/>
        <rFont val="Arial"/>
        <family val="2"/>
      </rPr>
      <t>Personalaufwand</t>
    </r>
    <r>
      <rPr>
        <sz val="10"/>
        <rFont val="Arial"/>
        <family val="2"/>
      </rPr>
      <t xml:space="preserve"> (Ausweis lt. GuV)</t>
    </r>
  </si>
  <si>
    <t xml:space="preserve">       ("Löhne und Gehälter" zzgl."Soziale Abgaben und Aufwendungen für Altersvers. und Unterst.")</t>
  </si>
  <si>
    <t>LG10</t>
  </si>
  <si>
    <r>
      <t xml:space="preserve">7.5 </t>
    </r>
    <r>
      <rPr>
        <b/>
        <u/>
        <sz val="10"/>
        <rFont val="Arial"/>
        <family val="2"/>
      </rPr>
      <t>Abschreibungen auf immaterielle Vermögensgegenstände des Anlagevermögens und Sachanlagen</t>
    </r>
  </si>
  <si>
    <t>AA10</t>
  </si>
  <si>
    <t xml:space="preserve">Abschreibungen auf immaterielle Vermögensgegenstände </t>
  </si>
  <si>
    <t>AI01</t>
  </si>
  <si>
    <t>Abschreibungen auf Sachanlagen</t>
  </si>
  <si>
    <t>AS01</t>
  </si>
  <si>
    <t>XX20</t>
  </si>
  <si>
    <r>
      <t xml:space="preserve">   </t>
    </r>
    <r>
      <rPr>
        <u/>
        <sz val="10"/>
        <rFont val="Arial"/>
        <family val="2"/>
      </rPr>
      <t>davon</t>
    </r>
    <r>
      <rPr>
        <sz val="10"/>
        <rFont val="Arial"/>
        <family val="2"/>
      </rPr>
      <t xml:space="preserve"> Steuerliche Mehrabschreibung</t>
    </r>
  </si>
  <si>
    <t>Im Anhang gemäß § 281 Abs. 2 HGB anzugebende</t>
  </si>
  <si>
    <t>steuerliche Mehrabschreibung</t>
  </si>
  <si>
    <t>AS02</t>
  </si>
  <si>
    <t>Von XX20 sind:</t>
  </si>
  <si>
    <t>Abschreibungen auf Sachanlagen, die der Bewirtschaftungstätigkeit zuzuordnen sind</t>
  </si>
  <si>
    <t>AH01</t>
  </si>
  <si>
    <t>Außerplanmäßige Abschreibung</t>
  </si>
  <si>
    <t>AS03</t>
  </si>
  <si>
    <t>Gesonderter Ausweis in der GuV oder Anhangangabe</t>
  </si>
  <si>
    <t>(§§ 277 Abs. 3, 279 Abs. 1, 253 Abs. 2 Satz 3 HGB)</t>
  </si>
  <si>
    <t>aus der Übertragung von SoPo (§ 6b EStG)</t>
  </si>
  <si>
    <t>AS05</t>
  </si>
  <si>
    <r>
      <t xml:space="preserve">7.6 </t>
    </r>
    <r>
      <rPr>
        <b/>
        <u/>
        <sz val="10"/>
        <rFont val="Arial"/>
        <family val="2"/>
      </rPr>
      <t xml:space="preserve">Abschreibungen auf Umlaufvermögen, soweit diese </t>
    </r>
  </si>
  <si>
    <r>
      <t xml:space="preserve">     </t>
    </r>
    <r>
      <rPr>
        <b/>
        <u/>
        <sz val="10"/>
        <rFont val="Arial"/>
        <family val="2"/>
      </rPr>
      <t>die üblichen Abschreibungen überschreiten (lt. GuV)</t>
    </r>
  </si>
  <si>
    <t>AS04</t>
  </si>
  <si>
    <r>
      <t xml:space="preserve">7.7 </t>
    </r>
    <r>
      <rPr>
        <b/>
        <u/>
        <sz val="10"/>
        <rFont val="Arial"/>
        <family val="2"/>
      </rPr>
      <t>Abschreibungen auf Finanzanlagen (lt. GuV)</t>
    </r>
  </si>
  <si>
    <t>AF10</t>
  </si>
  <si>
    <r>
      <t xml:space="preserve">7.8 </t>
    </r>
    <r>
      <rPr>
        <b/>
        <u/>
        <sz val="10"/>
        <rFont val="Arial"/>
        <family val="2"/>
      </rPr>
      <t>Sonstige betriebliche Aufwendungen</t>
    </r>
  </si>
  <si>
    <t>SA10</t>
  </si>
  <si>
    <t xml:space="preserve">Abschreibungen und Wertberichtigungen auf Forderungen aus Vermietung </t>
  </si>
  <si>
    <r>
      <t>für eigene</t>
    </r>
    <r>
      <rPr>
        <sz val="10"/>
        <rFont val="Arial"/>
        <family val="2"/>
      </rPr>
      <t xml:space="preserve"> Einheiten</t>
    </r>
  </si>
  <si>
    <t>AM01</t>
  </si>
  <si>
    <r>
      <t xml:space="preserve">für durch </t>
    </r>
    <r>
      <rPr>
        <u/>
        <sz val="10"/>
        <rFont val="Arial"/>
        <family val="2"/>
      </rPr>
      <t>Miete/Pacht</t>
    </r>
    <r>
      <rPr>
        <sz val="10"/>
        <rFont val="Arial"/>
        <family val="2"/>
      </rPr>
      <t xml:space="preserve"> erworbene Einheiten</t>
    </r>
  </si>
  <si>
    <t>XX49</t>
  </si>
  <si>
    <r>
      <t>Übrige Aufwendungen (</t>
    </r>
    <r>
      <rPr>
        <u/>
        <sz val="10"/>
        <rFont val="Arial"/>
        <family val="2"/>
      </rPr>
      <t>eigene Einheiten</t>
    </r>
    <r>
      <rPr>
        <sz val="10"/>
        <rFont val="Arial"/>
        <family val="2"/>
      </rPr>
      <t xml:space="preserve">) die der Bewirtschaftungstätigkeit zuzuordnen sind </t>
    </r>
  </si>
  <si>
    <t>XX60</t>
  </si>
  <si>
    <t>Sächliche Verwaltungskosten</t>
  </si>
  <si>
    <t>XX21</t>
  </si>
  <si>
    <t>Zuführung zu den Rückstellungen</t>
  </si>
  <si>
    <t>SA05</t>
  </si>
  <si>
    <t>Aufwendungen für Stadtumbaumaßnahmen</t>
  </si>
  <si>
    <t>SA11</t>
  </si>
  <si>
    <t>Verbleibende Aufwendungen</t>
  </si>
  <si>
    <t>XX22</t>
  </si>
  <si>
    <t>XX23</t>
  </si>
  <si>
    <r>
      <t xml:space="preserve">7.8a </t>
    </r>
    <r>
      <rPr>
        <b/>
        <u/>
        <sz val="10"/>
        <rFont val="Arial"/>
        <family val="2"/>
      </rPr>
      <t>Sonstige wes. zahlungsunwirksame Aufwendungen</t>
    </r>
  </si>
  <si>
    <r>
      <t xml:space="preserve">Sonstige </t>
    </r>
    <r>
      <rPr>
        <b/>
        <sz val="8"/>
        <rFont val="Arial"/>
        <family val="2"/>
      </rPr>
      <t>wesentliche</t>
    </r>
    <r>
      <rPr>
        <sz val="8"/>
        <rFont val="Arial"/>
        <family val="2"/>
      </rPr>
      <t xml:space="preserve"> zahlungsunwirksame Aufwendungen (z.B. Abschreibungen auf Forderungen oder sonstiges Umlaufvermögen, Pauschalwertberichtigungen, wesentliche Aufwendungen, denen kein Geldausgang entspricht)
</t>
    </r>
    <r>
      <rPr>
        <b/>
        <sz val="8"/>
        <rFont val="Arial"/>
        <family val="2"/>
      </rPr>
      <t>Angabe ist nicht zu tätigen</t>
    </r>
    <r>
      <rPr>
        <sz val="8"/>
        <rFont val="Arial"/>
        <family val="2"/>
      </rPr>
      <t>, wenn die zahlungsunwirksamen Aufwendungen bereits automatisch bei der Cash-Flow-Ermittlung berücksichtigt werden (Abschreibungen auf Sach- und Finanzanlagen (AA10, AF10), Abschreibungen auf Geldbeschaffungskosten(ZA02))</t>
    </r>
  </si>
  <si>
    <r>
      <t xml:space="preserve">Angabe nur dann, wenn die Werte </t>
    </r>
    <r>
      <rPr>
        <b/>
        <u/>
        <sz val="10"/>
        <color indexed="10"/>
        <rFont val="Arial"/>
        <family val="2"/>
      </rPr>
      <t xml:space="preserve">in Ihrer Gesamtheit </t>
    </r>
    <r>
      <rPr>
        <b/>
        <sz val="10"/>
        <color indexed="10"/>
        <rFont val="Arial"/>
        <family val="2"/>
      </rPr>
      <t>wesentlich sind!</t>
    </r>
  </si>
  <si>
    <t>ZW10</t>
  </si>
  <si>
    <r>
      <t xml:space="preserve">7.9 </t>
    </r>
    <r>
      <rPr>
        <b/>
        <u/>
        <sz val="10"/>
        <rFont val="Arial"/>
        <family val="2"/>
      </rPr>
      <t>Zinsen und ähnliche Aufwendungen</t>
    </r>
    <r>
      <rPr>
        <b/>
        <sz val="10"/>
        <rFont val="Arial"/>
        <family val="2"/>
      </rPr>
      <t xml:space="preserve"> </t>
    </r>
    <r>
      <rPr>
        <sz val="10"/>
        <rFont val="Arial"/>
        <family val="2"/>
      </rPr>
      <t>(Ausweis lt. GuV)</t>
    </r>
  </si>
  <si>
    <t>ZA10</t>
  </si>
  <si>
    <t>HINWEIS!</t>
  </si>
  <si>
    <t>Zinsen für Dauerfinanzierungsmittel des Anlagevermögens</t>
  </si>
  <si>
    <t>analog Abschnitt 5.4.1 (Teil I - Seite 5)</t>
  </si>
  <si>
    <t>ZA01</t>
  </si>
  <si>
    <t>Abschreibungen auf Geldbeschaffungskosten</t>
  </si>
  <si>
    <t>ZA02</t>
  </si>
  <si>
    <t>Zinsen für Spareinlagen Dritter</t>
  </si>
  <si>
    <t>ZA03</t>
  </si>
  <si>
    <t>Zinsen für kurzfristige Überziehungskredite</t>
  </si>
  <si>
    <t>ZA04</t>
  </si>
  <si>
    <t>Sonstige Zinsaufwendungen</t>
  </si>
  <si>
    <t>ZA05</t>
  </si>
  <si>
    <t>Zinsanteil Zuführung Pensionsrückstellungen</t>
  </si>
  <si>
    <t>ZA06</t>
  </si>
  <si>
    <t>XX24</t>
  </si>
  <si>
    <r>
      <t>davon</t>
    </r>
    <r>
      <rPr>
        <sz val="10"/>
        <rFont val="Arial"/>
        <family val="2"/>
      </rPr>
      <t xml:space="preserve"> Zinsen, die der Bewirtschaftungstätigkeit zuzuordnen sind</t>
    </r>
  </si>
  <si>
    <t>ZH10</t>
  </si>
  <si>
    <t>i.d.R. Aufteilung wie Prüf.bericht</t>
  </si>
  <si>
    <r>
      <t xml:space="preserve">7.10 </t>
    </r>
    <r>
      <rPr>
        <b/>
        <u/>
        <sz val="10"/>
        <rFont val="Arial"/>
        <family val="2"/>
      </rPr>
      <t>Aufwendungen aus Verlustübernahmen (lt. GuV)</t>
    </r>
  </si>
  <si>
    <t>AA03</t>
  </si>
  <si>
    <r>
      <t xml:space="preserve">7.11 </t>
    </r>
    <r>
      <rPr>
        <b/>
        <u/>
        <sz val="10"/>
        <rFont val="Arial"/>
        <family val="2"/>
      </rPr>
      <t>Außerordentliche Aufwendungen (lt. GuV)</t>
    </r>
  </si>
  <si>
    <t>AA04</t>
  </si>
  <si>
    <r>
      <t xml:space="preserve">7.12 </t>
    </r>
    <r>
      <rPr>
        <b/>
        <u/>
        <sz val="10"/>
        <rFont val="Arial"/>
        <family val="2"/>
      </rPr>
      <t>Steuern vom Einkommen und Ertrag (lt. GuV)</t>
    </r>
  </si>
  <si>
    <t>ST10</t>
  </si>
  <si>
    <r>
      <t xml:space="preserve">       davon  </t>
    </r>
    <r>
      <rPr>
        <sz val="10"/>
        <rFont val="Arial"/>
        <family val="2"/>
      </rPr>
      <t>Abgeltungssteuer für EK02</t>
    </r>
  </si>
  <si>
    <r>
      <t xml:space="preserve">7.13 </t>
    </r>
    <r>
      <rPr>
        <b/>
        <u/>
        <sz val="10"/>
        <rFont val="Arial"/>
        <family val="2"/>
      </rPr>
      <t>sonstige Steuern</t>
    </r>
    <r>
      <rPr>
        <sz val="10"/>
        <rFont val="Arial"/>
        <family val="2"/>
      </rPr>
      <t xml:space="preserve"> (Ausweis lt. GuV)</t>
    </r>
  </si>
  <si>
    <t>XX25</t>
  </si>
  <si>
    <t>Grundsteuern für bebaute Grundstücke</t>
  </si>
  <si>
    <r>
      <t xml:space="preserve">für </t>
    </r>
    <r>
      <rPr>
        <u/>
        <sz val="10"/>
        <rFont val="Arial"/>
        <family val="2"/>
      </rPr>
      <t>eigene</t>
    </r>
    <r>
      <rPr>
        <sz val="10"/>
        <rFont val="Arial"/>
        <family val="2"/>
      </rPr>
      <t xml:space="preserve"> Einheiten</t>
    </r>
  </si>
  <si>
    <t>GR10</t>
  </si>
  <si>
    <t>XX50</t>
  </si>
  <si>
    <t>Grundsteuern für unbebaute Grundstücke</t>
  </si>
  <si>
    <t>XX26</t>
  </si>
  <si>
    <t>Verbleibende Steuern (Kfz.-Steuern u.a.)</t>
  </si>
  <si>
    <t>XX27</t>
  </si>
  <si>
    <t>XX28</t>
  </si>
  <si>
    <r>
      <t xml:space="preserve">7.14 </t>
    </r>
    <r>
      <rPr>
        <b/>
        <u/>
        <sz val="10"/>
        <rFont val="Arial"/>
        <family val="2"/>
      </rPr>
      <t xml:space="preserve">Aufgrund einer Gewinngemeinschaft, eines
</t>
    </r>
    <r>
      <rPr>
        <b/>
        <sz val="10"/>
        <rFont val="Arial"/>
        <family val="2"/>
      </rPr>
      <t xml:space="preserve">       </t>
    </r>
    <r>
      <rPr>
        <b/>
        <u/>
        <sz val="10"/>
        <rFont val="Arial"/>
        <family val="2"/>
      </rPr>
      <t xml:space="preserve">Ergebnis-/Gewinnabführungsvertrages oder 
</t>
    </r>
    <r>
      <rPr>
        <b/>
        <sz val="10"/>
        <rFont val="Arial"/>
        <family val="2"/>
      </rPr>
      <t xml:space="preserve">       </t>
    </r>
    <r>
      <rPr>
        <b/>
        <u/>
        <sz val="10"/>
        <rFont val="Arial"/>
        <family val="2"/>
      </rPr>
      <t xml:space="preserve">eines Teilgewinn-abführungsvertrages ent-
</t>
    </r>
    <r>
      <rPr>
        <b/>
        <sz val="10"/>
        <rFont val="Arial"/>
        <family val="2"/>
      </rPr>
      <t xml:space="preserve">       </t>
    </r>
    <r>
      <rPr>
        <b/>
        <u/>
        <sz val="10"/>
        <rFont val="Arial"/>
        <family val="2"/>
      </rPr>
      <t>standener</t>
    </r>
  </si>
  <si>
    <t>Aufwand (-)</t>
  </si>
  <si>
    <t>Ertrag (+)</t>
  </si>
  <si>
    <t>GW20</t>
  </si>
  <si>
    <r>
      <t xml:space="preserve">7.15 </t>
    </r>
    <r>
      <rPr>
        <b/>
        <u/>
        <sz val="10"/>
        <rFont val="Arial"/>
        <family val="2"/>
      </rPr>
      <t>Jahresüberschuss bzw. -fehlbetrag</t>
    </r>
  </si>
  <si>
    <t>Jahresüberschuss(+)  (Ausweis lt. GuV)</t>
  </si>
  <si>
    <t>Jahresfehlbetrag(-)  (Ausweis lt. GuV)</t>
  </si>
  <si>
    <t>GW10</t>
  </si>
  <si>
    <t>8. Angaben zur Kosten- und Leistungsrechnung (KLR/BAB)</t>
  </si>
  <si>
    <t>HINWEIS</t>
  </si>
  <si>
    <r>
      <t xml:space="preserve">8.1 </t>
    </r>
    <r>
      <rPr>
        <b/>
        <u/>
        <sz val="10"/>
        <rFont val="Arial"/>
        <family val="2"/>
      </rPr>
      <t>Zusammensetzung des über die KLR/BAB zu verteilenden Personal- und Sachaufwandes</t>
    </r>
  </si>
  <si>
    <t>Personalaufwand insgesamt lt. GuV</t>
  </si>
  <si>
    <t xml:space="preserve">Löhne und Gehälter </t>
  </si>
  <si>
    <t>LG01</t>
  </si>
  <si>
    <t>BA31</t>
  </si>
  <si>
    <t xml:space="preserve">Soziale Abgaben </t>
  </si>
  <si>
    <t>LG03</t>
  </si>
  <si>
    <t>BA32</t>
  </si>
  <si>
    <t>Aufwendungen für Altersversorgung</t>
  </si>
  <si>
    <t>LG05</t>
  </si>
  <si>
    <t>BA33</t>
  </si>
  <si>
    <t>XX19</t>
  </si>
  <si>
    <t>Von LG01, LG03 und LG05 entfallen auf Hausmeister und Regiebetrieb</t>
  </si>
  <si>
    <t>Löhne und Gehälter</t>
  </si>
  <si>
    <t>LG02</t>
  </si>
  <si>
    <t>Plausibilitäts</t>
  </si>
  <si>
    <t>Soziale Abgaben</t>
  </si>
  <si>
    <t>LG04</t>
  </si>
  <si>
    <t>hinweis!</t>
  </si>
  <si>
    <t>LG06</t>
  </si>
  <si>
    <t>Angabe betrifft</t>
  </si>
  <si>
    <t>LG20</t>
  </si>
  <si>
    <t>Personen</t>
  </si>
  <si>
    <t>Von LG 05 entfallen auf</t>
  </si>
  <si>
    <t>Aufwendungen für Rentner oder Pensionäre (ohne ehe-</t>
  </si>
  <si>
    <t>malige Regiearbeiter und Hausmeister) für bereits laufende Renten</t>
  </si>
  <si>
    <t>LG09</t>
  </si>
  <si>
    <r>
      <t>abzüglich</t>
    </r>
    <r>
      <rPr>
        <sz val="8"/>
        <color indexed="10"/>
        <rFont val="Arial"/>
        <family val="2"/>
      </rPr>
      <t xml:space="preserve"> (Eingabe ohne Vorzeichen)</t>
    </r>
  </si>
  <si>
    <t>Erstattungen persönlicher Kosten</t>
  </si>
  <si>
    <t>BA34</t>
  </si>
  <si>
    <t>BA01</t>
  </si>
  <si>
    <r>
      <t xml:space="preserve">8.2 </t>
    </r>
    <r>
      <rPr>
        <b/>
        <u/>
        <sz val="10"/>
        <rFont val="Arial"/>
        <family val="2"/>
      </rPr>
      <t>Sächliche Aufwendungen</t>
    </r>
  </si>
  <si>
    <t>Sächliche Verwaltungs-/Regiebetriebskosten, die i.d.R. im Posten "Sonstige</t>
  </si>
  <si>
    <t>betriebliche Aufwendungen" der GuV enthalten sind</t>
  </si>
  <si>
    <t>XX29</t>
  </si>
  <si>
    <t>mind. Wert Seite 8 Zelle XX21</t>
  </si>
  <si>
    <r>
      <t>zuzüglich</t>
    </r>
    <r>
      <rPr>
        <sz val="10"/>
        <rFont val="Arial"/>
        <family val="2"/>
      </rPr>
      <t xml:space="preserve"> (soweit noch in die KLR/BAB einzubeziehen)</t>
    </r>
  </si>
  <si>
    <t>ggf. sind hier kalkulatorische Werte anzusetzen</t>
  </si>
  <si>
    <t>Abschreibungen auf immaterielle Vermögensgegenstände</t>
  </si>
  <si>
    <t>XX30</t>
  </si>
  <si>
    <t>Abschreibungen auf Verwaltungs- und Regiegebäude</t>
  </si>
  <si>
    <t>XX31</t>
  </si>
  <si>
    <t xml:space="preserve">Abschreibungen auf Betriebs- und Geschäftsausstattung </t>
  </si>
  <si>
    <t>XX32</t>
  </si>
  <si>
    <t>Betriebs-, Instandhaltungs- und Kapitalkosten sowie</t>
  </si>
  <si>
    <t>Grundsteuer für Verwaltungs- und Regiegebäude</t>
  </si>
  <si>
    <t>XX33</t>
  </si>
  <si>
    <t>Weitere sächliche Verwaltungs-/Regiebetriebsaufwendungen (z.B. Kfz. - Steuer)</t>
  </si>
  <si>
    <t>XX34</t>
  </si>
  <si>
    <t>Erstattungen von sächlichen Verwaltungs-/Regiebetriebskosten</t>
  </si>
  <si>
    <t>XX35</t>
  </si>
  <si>
    <t>sächliche Aufwendungen insgesamt</t>
  </si>
  <si>
    <t>BA09</t>
  </si>
  <si>
    <r>
      <t>davon</t>
    </r>
    <r>
      <rPr>
        <sz val="10"/>
        <rFont val="Arial"/>
        <family val="2"/>
      </rPr>
      <t xml:space="preserve"> entfallen auf Regiebetrieb/Hausmeister</t>
    </r>
  </si>
  <si>
    <t>BA08</t>
  </si>
  <si>
    <r>
      <t xml:space="preserve">8.3 </t>
    </r>
    <r>
      <rPr>
        <b/>
        <u/>
        <sz val="10"/>
        <rFont val="Arial"/>
        <family val="2"/>
      </rPr>
      <t>Personal- und Sachaufwand insgesamt</t>
    </r>
  </si>
  <si>
    <t>Summe aus BA01 und BA09</t>
  </si>
  <si>
    <t>BA10</t>
  </si>
  <si>
    <r>
      <t xml:space="preserve">8.4 </t>
    </r>
    <r>
      <rPr>
        <b/>
        <u/>
        <sz val="10"/>
        <rFont val="Arial"/>
        <family val="2"/>
      </rPr>
      <t>Verteilung des Personalbestandes</t>
    </r>
  </si>
  <si>
    <r>
      <t xml:space="preserve">Vom gesamten </t>
    </r>
    <r>
      <rPr>
        <b/>
        <sz val="10"/>
        <rFont val="Arial"/>
        <family val="2"/>
      </rPr>
      <t>Personal</t>
    </r>
  </si>
  <si>
    <t>entfallen auf</t>
  </si>
  <si>
    <r>
      <t>Verwaltung</t>
    </r>
    <r>
      <rPr>
        <sz val="10"/>
        <rFont val="Arial"/>
        <family val="2"/>
      </rPr>
      <t xml:space="preserve"> der </t>
    </r>
    <r>
      <rPr>
        <u/>
        <sz val="10"/>
        <rFont val="Arial"/>
        <family val="2"/>
      </rPr>
      <t>eigenen und der durch</t>
    </r>
  </si>
  <si>
    <r>
      <t>Treuhand u./o. Verwaltervertrag</t>
    </r>
    <r>
      <rPr>
        <sz val="10"/>
        <rFont val="Arial"/>
        <family val="2"/>
      </rPr>
      <t xml:space="preserve"> verschafften Einheiten</t>
    </r>
  </si>
  <si>
    <t>PB30</t>
  </si>
  <si>
    <t>incl. anteilmäßig allg. Verwal-      tung (ReWe, Vorstand,...)
Übriges Personal:
Bauträger/Spareinrichtung/…</t>
  </si>
  <si>
    <t>Hauswarte, Hausmeister, Reinigungskräfte</t>
  </si>
  <si>
    <t>Übriges Personal</t>
  </si>
  <si>
    <r>
      <t xml:space="preserve">8.5 </t>
    </r>
    <r>
      <rPr>
        <b/>
        <u/>
        <sz val="10"/>
        <rFont val="Arial"/>
        <family val="2"/>
      </rPr>
      <t>Verteilung des Personal- und Sachaufwandes</t>
    </r>
    <r>
      <rPr>
        <u/>
        <sz val="10"/>
        <rFont val="Arial"/>
        <family val="2"/>
      </rPr>
      <t xml:space="preserve"> (BA10) </t>
    </r>
  </si>
  <si>
    <t>Von BA10 entfallen auf</t>
  </si>
  <si>
    <r>
      <t xml:space="preserve">Bewirtschaftungstätigkeit </t>
    </r>
    <r>
      <rPr>
        <i/>
        <u/>
        <sz val="10"/>
        <rFont val="Arial"/>
        <family val="2"/>
      </rPr>
      <t>(eigene</t>
    </r>
    <r>
      <rPr>
        <i/>
        <sz val="10"/>
        <rFont val="Arial"/>
        <family val="2"/>
      </rPr>
      <t xml:space="preserve"> Einheiten)</t>
    </r>
  </si>
  <si>
    <r>
      <t xml:space="preserve">lfd. und mod. </t>
    </r>
    <r>
      <rPr>
        <u/>
        <sz val="10"/>
        <rFont val="Arial"/>
        <family val="2"/>
      </rPr>
      <t xml:space="preserve">Instandhaltung </t>
    </r>
    <r>
      <rPr>
        <sz val="10"/>
        <rFont val="Arial"/>
        <family val="2"/>
      </rPr>
      <t>eigener Einheiten</t>
    </r>
  </si>
  <si>
    <t>BA21</t>
  </si>
  <si>
    <t>BA21Hausm./Regie/Technik Inst.</t>
  </si>
  <si>
    <r>
      <t>Betriebskosten</t>
    </r>
    <r>
      <rPr>
        <sz val="10"/>
        <rFont val="Arial"/>
        <family val="2"/>
      </rPr>
      <t xml:space="preserve"> ohne Heizkosten eigener Einheiten (grundsätzlich abrechenbar)</t>
    </r>
  </si>
  <si>
    <t>BA22</t>
  </si>
  <si>
    <t>BA22: z.B. Gartenpflege, ...</t>
  </si>
  <si>
    <r>
      <t>Heizkosten</t>
    </r>
    <r>
      <rPr>
        <sz val="10"/>
        <rFont val="Arial"/>
        <family val="2"/>
      </rPr>
      <t xml:space="preserve"> eigener Einheiten (grundsätzlich abrechenbar)</t>
    </r>
  </si>
  <si>
    <t>BA23</t>
  </si>
  <si>
    <t>BA23: z.B. Heizwarte</t>
  </si>
  <si>
    <r>
      <t xml:space="preserve">Kosten der </t>
    </r>
    <r>
      <rPr>
        <u/>
        <sz val="10"/>
        <rFont val="Arial"/>
        <family val="2"/>
      </rPr>
      <t>Verwaltung</t>
    </r>
    <r>
      <rPr>
        <sz val="10"/>
        <rFont val="Arial"/>
        <family val="2"/>
      </rPr>
      <t xml:space="preserve"> der eigenen Einheiten</t>
    </r>
  </si>
  <si>
    <t>BA14</t>
  </si>
  <si>
    <t>BA14: incl. anteilig allg. Verwal-
tung (Vorstand, ReWe, …) 
BA24: Bauträger/Mod/Spar/…incl.anteilig Vorstand/ReWe/…</t>
  </si>
  <si>
    <t>Andere Bereiche</t>
  </si>
  <si>
    <t>Verwaltung der durch Treuhand- u./o. Verwaltervertrag   
verschafften Einheiten (Verwaltungsmäßige Betreuung)</t>
  </si>
  <si>
    <t>BA15</t>
  </si>
  <si>
    <t>Sonstige Bereiche</t>
  </si>
  <si>
    <t>BA24</t>
  </si>
  <si>
    <t>BA20</t>
  </si>
  <si>
    <t>8.1.2 Gemäß der Betriebsabrechnung (BAB) zuzuordnender eigener Personal-</t>
  </si>
  <si>
    <r>
      <t xml:space="preserve">        </t>
    </r>
    <r>
      <rPr>
        <u/>
        <sz val="10"/>
        <rFont val="Arial"/>
        <family val="2"/>
      </rPr>
      <t>und Sachaufwand und eigener Regiebetriebsaufwand</t>
    </r>
  </si>
  <si>
    <r>
      <t xml:space="preserve">für </t>
    </r>
    <r>
      <rPr>
        <b/>
        <u/>
        <sz val="10"/>
        <rFont val="Arial"/>
        <family val="2"/>
      </rPr>
      <t>eigene</t>
    </r>
    <r>
      <rPr>
        <b/>
        <sz val="10"/>
        <rFont val="Arial"/>
        <family val="2"/>
      </rPr>
      <t xml:space="preserve"> Einheiten</t>
    </r>
  </si>
  <si>
    <t>- Betriebskosten ohne Heizkosten (z.B. für Gartenpflege)</t>
  </si>
  <si>
    <t>BK02</t>
  </si>
  <si>
    <t>- Heizkosten (z.B. für Heizwarte)</t>
  </si>
  <si>
    <t>HK02</t>
  </si>
  <si>
    <t xml:space="preserve">- laufende und modernisierende Instandhaltung </t>
  </si>
  <si>
    <t>IK02</t>
  </si>
  <si>
    <t>Angaben zu den Klimadaten</t>
  </si>
  <si>
    <t>Die folgenden Angaben können idR nur erfolgen, wenn Ihr Unternehmen ein entsprechendes CO2-Monitoring auf Basis der Arbeitshilfe 85</t>
  </si>
  <si>
    <t>des GDW aufgebaut hat.</t>
  </si>
  <si>
    <t>Arbeitshilfe 85 des GdW</t>
  </si>
  <si>
    <t>Energieeffizienzklassen GEG - Anzahl der Einheiten</t>
  </si>
  <si>
    <t>A+</t>
  </si>
  <si>
    <t>CO01</t>
  </si>
  <si>
    <t>Aufteilung nach Energieausweisen</t>
  </si>
  <si>
    <t>A</t>
  </si>
  <si>
    <t>CO02</t>
  </si>
  <si>
    <t>B</t>
  </si>
  <si>
    <t>CO03</t>
  </si>
  <si>
    <t>C</t>
  </si>
  <si>
    <t>CO04</t>
  </si>
  <si>
    <t>D</t>
  </si>
  <si>
    <t>CO05</t>
  </si>
  <si>
    <t>E</t>
  </si>
  <si>
    <t>CO06</t>
  </si>
  <si>
    <t>F</t>
  </si>
  <si>
    <t>CO07</t>
  </si>
  <si>
    <t>G</t>
  </si>
  <si>
    <t>CO08</t>
  </si>
  <si>
    <t>H</t>
  </si>
  <si>
    <t>CO09</t>
  </si>
  <si>
    <t>Anzahl der Einheiten für die die Werte nicht vorhanden sind</t>
  </si>
  <si>
    <t>CO10</t>
  </si>
  <si>
    <t>Anzahl der Einheiten insgesamt</t>
  </si>
  <si>
    <r>
      <t>Energieverbrauch in kWh je m² Wohn-/Nutzfläche</t>
    </r>
    <r>
      <rPr>
        <b/>
        <sz val="10"/>
        <color rgb="FF0070C0"/>
        <rFont val="Arial"/>
        <family val="2"/>
      </rPr>
      <t>*)</t>
    </r>
  </si>
  <si>
    <t>klimabereinigt</t>
  </si>
  <si>
    <t>CO20</t>
  </si>
  <si>
    <t>nach Möglichkeit beide Werte angeben, wenn vorhanden</t>
  </si>
  <si>
    <t>nicht klimabereinigt</t>
  </si>
  <si>
    <t>CO21</t>
  </si>
  <si>
    <t>keiner der Werte liegt vor</t>
  </si>
  <si>
    <t>CO22</t>
  </si>
  <si>
    <t>wenn Werte nicht vorliegen = "1"</t>
  </si>
  <si>
    <r>
      <t>CO2 Emissionen in kg je m² Wohn-/Nutzfläche</t>
    </r>
    <r>
      <rPr>
        <b/>
        <sz val="10"/>
        <color rgb="FF0070C0"/>
        <rFont val="Arial"/>
        <family val="2"/>
      </rPr>
      <t>*)</t>
    </r>
  </si>
  <si>
    <t>CO30</t>
  </si>
  <si>
    <t>CO31</t>
  </si>
  <si>
    <t>CO32</t>
  </si>
  <si>
    <r>
      <t xml:space="preserve">Energieträger </t>
    </r>
    <r>
      <rPr>
        <b/>
        <sz val="10"/>
        <rFont val="Arial"/>
        <family val="2"/>
      </rPr>
      <t>Anteil in % der Wohn-/Nutzfläche</t>
    </r>
    <r>
      <rPr>
        <b/>
        <sz val="10"/>
        <color rgb="FF0070C0"/>
        <rFont val="Arial"/>
        <family val="2"/>
      </rPr>
      <t>*)</t>
    </r>
  </si>
  <si>
    <t xml:space="preserve">Erdgas </t>
  </si>
  <si>
    <t>CO50</t>
  </si>
  <si>
    <t>Heizöl</t>
  </si>
  <si>
    <t>CO51</t>
  </si>
  <si>
    <t>Festbrennstoff (Stein- oder Braunkohle)</t>
  </si>
  <si>
    <t>CO52</t>
  </si>
  <si>
    <t>Holz</t>
  </si>
  <si>
    <t>CO53</t>
  </si>
  <si>
    <t>Erneuerbare Energien (Strom/Solar-/Geo-/Erdthermie)</t>
  </si>
  <si>
    <t>CO54</t>
  </si>
  <si>
    <t>Geothermie</t>
  </si>
  <si>
    <t>CO55</t>
  </si>
  <si>
    <t>Fernwärme</t>
  </si>
  <si>
    <t>CO56</t>
  </si>
  <si>
    <t>Fernwärme klimaneutral</t>
  </si>
  <si>
    <t>CO57</t>
  </si>
  <si>
    <t>Nahwärme</t>
  </si>
  <si>
    <t>CO58</t>
  </si>
  <si>
    <t>Nahwärme klimaneutral</t>
  </si>
  <si>
    <t>CO59</t>
  </si>
  <si>
    <t>Biogas</t>
  </si>
  <si>
    <t>CO60</t>
  </si>
  <si>
    <t>sonstiges</t>
  </si>
  <si>
    <t>CO61</t>
  </si>
  <si>
    <t>die Angabe liegt nicht vor</t>
  </si>
  <si>
    <t>CO62</t>
  </si>
  <si>
    <t>Angaben müssen, wenn vorhanden, insgesamt 100% ergeben!</t>
  </si>
  <si>
    <r>
      <rPr>
        <b/>
        <sz val="11"/>
        <color rgb="FF0070C0"/>
        <rFont val="Arial"/>
        <family val="2"/>
      </rPr>
      <t>*)</t>
    </r>
    <r>
      <rPr>
        <sz val="11"/>
        <color rgb="FF0070C0"/>
        <rFont val="Arial"/>
        <family val="2"/>
      </rPr>
      <t xml:space="preserve"> Bezieht sich auf ihre Angabe zu EN 10 + EN12: Wohn-/Nutzflächefläche der eigenen und durch Miete/Pacht erworbenen Einheiten (nur Wohn- und Gewerbeflächen, keine Garagen)</t>
    </r>
  </si>
  <si>
    <t xml:space="preserve">Zusatzangaben für die AGW zur Darstellung des </t>
  </si>
  <si>
    <t>Management-Summaries</t>
  </si>
  <si>
    <t>Verkaufstätigkeit</t>
  </si>
  <si>
    <t>Einzelprivatisierung</t>
  </si>
  <si>
    <t>WE</t>
  </si>
  <si>
    <t>VERK01</t>
  </si>
  <si>
    <t>Paketverkäufe</t>
  </si>
  <si>
    <t>VERK02</t>
  </si>
  <si>
    <t>Verkaufsergebnis</t>
  </si>
  <si>
    <t>Euro</t>
  </si>
  <si>
    <t xml:space="preserve">   Erträge aus dem Abgang von Gegenständen des AV</t>
  </si>
  <si>
    <t xml:space="preserve">   Aufwendungen aus dem Verkauf von Gegenständen des AV</t>
  </si>
  <si>
    <t>VERK03</t>
  </si>
  <si>
    <t xml:space="preserve">   Umsatzerlöse aus Verkauf von Grundstücken UV ggf. auch AV</t>
  </si>
  <si>
    <t xml:space="preserve">   Bestandsverminderungen bei Verkaufstätigkeit UV</t>
  </si>
  <si>
    <t>VERK04</t>
  </si>
  <si>
    <t>Summe</t>
  </si>
  <si>
    <t>Instandhaltungskosten</t>
  </si>
  <si>
    <t>Instandhaltungskosten der eigenen Einheiten</t>
  </si>
  <si>
    <t>IK10</t>
  </si>
  <si>
    <t>Ankaufstätigkeit</t>
  </si>
  <si>
    <t>Ankäufe im AV und UV</t>
  </si>
  <si>
    <t>ANK01</t>
  </si>
  <si>
    <t>Ankaufsinvestition im AV und UV</t>
  </si>
  <si>
    <t>ANK02</t>
  </si>
  <si>
    <t>Zusatzauswertung (optional) für WEG-Verwaltung</t>
  </si>
  <si>
    <t>1. Angaben zur Klassifizierung des Unternehmens in Bezug auf die WEG-Verwaltung</t>
  </si>
  <si>
    <r>
      <rPr>
        <b/>
        <sz val="10"/>
        <rFont val="Arial"/>
        <family val="2"/>
      </rPr>
      <t xml:space="preserve">1.1 </t>
    </r>
    <r>
      <rPr>
        <b/>
        <u/>
        <sz val="10"/>
        <rFont val="Arial"/>
        <family val="2"/>
      </rPr>
      <t>WEG-Verwaltung und Bauträgertätigkeit</t>
    </r>
  </si>
  <si>
    <t>WEG</t>
  </si>
  <si>
    <t>Ziffer 1 = WEG-Verwaltung ohne eigene Bauträgertätigkeit</t>
  </si>
  <si>
    <t>Ziffer 2 = WEG-Verwaltung nur für eigenerstellte Bauträgerobjekte</t>
  </si>
  <si>
    <t>Ziffer 3 = WEG-Verwaltung sowohl für eigen- wie fremderstellte Eigentumsobjekte</t>
  </si>
  <si>
    <r>
      <rPr>
        <b/>
        <sz val="10"/>
        <rFont val="Arial"/>
        <family val="2"/>
      </rPr>
      <t xml:space="preserve">1.2 </t>
    </r>
    <r>
      <rPr>
        <b/>
        <u/>
        <sz val="10"/>
        <rFont val="Arial"/>
        <family val="2"/>
      </rPr>
      <t>Datenverarbeitungssystem</t>
    </r>
  </si>
  <si>
    <t>EDV</t>
  </si>
  <si>
    <t>Ziffer 1 = GES</t>
  </si>
  <si>
    <t>Ziffer 2 = Wodis (Aareon)</t>
  </si>
  <si>
    <t>Ziffer 3 = WoWi (ESS / Haufe-Lexware)</t>
  </si>
  <si>
    <t>Ziffer 4 = SAP</t>
  </si>
  <si>
    <t>Ziffer 5 = Sonstige (bitte Angabe in Kommentarfeld)</t>
  </si>
  <si>
    <t>2. Angaben zum WEG-Personal und zur Betriebsorganisation der WEG</t>
  </si>
  <si>
    <r>
      <rPr>
        <b/>
        <sz val="10"/>
        <rFont val="Arial"/>
        <family val="2"/>
      </rPr>
      <t xml:space="preserve">2.1 </t>
    </r>
    <r>
      <rPr>
        <b/>
        <u/>
        <sz val="10"/>
        <rFont val="Arial"/>
        <family val="2"/>
      </rPr>
      <t>Angaben zum Personalbestand</t>
    </r>
  </si>
  <si>
    <t>WEG-Verwalter</t>
  </si>
  <si>
    <t>WEP01</t>
  </si>
  <si>
    <t>Kaufmännische Mitarbeiter WEG-Buchhaltung</t>
  </si>
  <si>
    <t>WEP02</t>
  </si>
  <si>
    <t>Technische Angestellte für WEG</t>
  </si>
  <si>
    <t>WEP03</t>
  </si>
  <si>
    <t>WEP10</t>
  </si>
  <si>
    <r>
      <rPr>
        <b/>
        <sz val="10"/>
        <rFont val="Arial"/>
        <family val="2"/>
      </rPr>
      <t xml:space="preserve">2.2 </t>
    </r>
    <r>
      <rPr>
        <b/>
        <u/>
        <sz val="10"/>
        <rFont val="Arial"/>
        <family val="2"/>
      </rPr>
      <t>Angaben zur Organisationsstruktur</t>
    </r>
  </si>
  <si>
    <t>Ziffer 1 = Teamorganisation (Komplettverwaltung im Team)</t>
  </si>
  <si>
    <t>WORG</t>
  </si>
  <si>
    <t>Ziffer 2 = Organisation in Linienfunktion (Buchhaltung zentral, getrennt von Verwalter)</t>
  </si>
  <si>
    <r>
      <rPr>
        <b/>
        <sz val="10"/>
        <rFont val="Arial"/>
        <family val="2"/>
      </rPr>
      <t xml:space="preserve">2.3 </t>
    </r>
    <r>
      <rPr>
        <b/>
        <u/>
        <sz val="10"/>
        <rFont val="Arial"/>
        <family val="2"/>
      </rPr>
      <t>Angaben zur Tarifbindung</t>
    </r>
  </si>
  <si>
    <t>Ziffer 1 = ja Tarifbindung (bitte Angabe Branchentarif im Kommentarfeld)</t>
  </si>
  <si>
    <t>WTAR</t>
  </si>
  <si>
    <t>Tarifvertrag der</t>
  </si>
  <si>
    <t>Ziffer 2 = keine Tarifbindung</t>
  </si>
  <si>
    <t>Wohnungswirtschaft</t>
  </si>
  <si>
    <r>
      <rPr>
        <b/>
        <sz val="10"/>
        <rFont val="Arial"/>
        <family val="2"/>
      </rPr>
      <t xml:space="preserve">2.4 </t>
    </r>
    <r>
      <rPr>
        <b/>
        <u/>
        <sz val="10"/>
        <rFont val="Arial"/>
        <family val="2"/>
      </rPr>
      <t>Angaben zum Urlaubsanspruch</t>
    </r>
  </si>
  <si>
    <t>Urlaubsanspruch in Tagen p.a.</t>
  </si>
  <si>
    <t>WURL</t>
  </si>
  <si>
    <t xml:space="preserve">3. Angaben zum Verwaltungsbestand </t>
  </si>
  <si>
    <r>
      <rPr>
        <b/>
        <sz val="10"/>
        <rFont val="Arial"/>
        <family val="2"/>
      </rPr>
      <t xml:space="preserve">3.1 </t>
    </r>
    <r>
      <rPr>
        <b/>
        <u/>
        <sz val="10"/>
        <rFont val="Arial"/>
        <family val="2"/>
      </rPr>
      <t>Bestand verwalteter Einheiten</t>
    </r>
  </si>
  <si>
    <t xml:space="preserve">  Durch Verwaltervertrag betreute Gemeinschaften:</t>
  </si>
  <si>
    <t>Anzahl Wohnungseigentümergemeinschaften</t>
  </si>
  <si>
    <t>WPE01</t>
  </si>
  <si>
    <t xml:space="preserve">     davon</t>
  </si>
  <si>
    <t xml:space="preserve">          Wohnungseigentümergemeinschaften = &lt; 20 Verwaltungseinheiten</t>
  </si>
  <si>
    <t>WPE02</t>
  </si>
  <si>
    <t xml:space="preserve">          Wohnungseigentümergemeinschaften    &gt; 20 Verwaltungseinheiten</t>
  </si>
  <si>
    <t>WPE03</t>
  </si>
  <si>
    <t xml:space="preserve">  Durch Verwaltervertrag betreute WEG-Einheiten</t>
  </si>
  <si>
    <t xml:space="preserve">      Eigentumswohnungen</t>
  </si>
  <si>
    <t>WPE11</t>
  </si>
  <si>
    <t xml:space="preserve">   Garagen und Einstellplätze</t>
  </si>
  <si>
    <t>WPE12</t>
  </si>
  <si>
    <t xml:space="preserve">   Gewerbliche und sonstige Einheiten</t>
  </si>
  <si>
    <t>WPE13</t>
  </si>
  <si>
    <t>Baujahr verwalteter Liegenschaften (Durchschnitt)</t>
  </si>
  <si>
    <t>WBJ01</t>
  </si>
  <si>
    <t xml:space="preserve">   (Addition Baujahre aller Liegenschaften geteilt durch Anzahl der Liegenschaften)</t>
  </si>
  <si>
    <t>Anzahl der WEG innerhalb ca. 25 km vom Sitz der VorOrt-Geschäftsstelle</t>
  </si>
  <si>
    <t>WEN11</t>
  </si>
  <si>
    <r>
      <rPr>
        <b/>
        <sz val="10"/>
        <rFont val="Arial"/>
        <family val="2"/>
      </rPr>
      <t xml:space="preserve">3.2 </t>
    </r>
    <r>
      <rPr>
        <b/>
        <u/>
        <sz val="10"/>
        <rFont val="Arial"/>
        <family val="2"/>
      </rPr>
      <t>Angaben zu Bestandsveränderungen</t>
    </r>
  </si>
  <si>
    <t>Anzahl der Kündigungen von Wohnungseigentümergemeinschaften</t>
  </si>
  <si>
    <t>WMW10</t>
  </si>
  <si>
    <t>Anzahl der neu abgeschlossenen Verwaltungsverträge</t>
  </si>
  <si>
    <t>mit Wohnungseigentümergemeinschaften</t>
  </si>
  <si>
    <t>WMW11</t>
  </si>
  <si>
    <t>Anzahl der gekündigten verwalteten Wohnungen</t>
  </si>
  <si>
    <t>WLW01</t>
  </si>
  <si>
    <t>WLW02</t>
  </si>
  <si>
    <t>WLW03</t>
  </si>
  <si>
    <t xml:space="preserve">Anzahl der neu in die </t>
  </si>
  <si>
    <t>Verwaltung übernommenen Wohnungen (kumuliert)</t>
  </si>
  <si>
    <t>WLWN01</t>
  </si>
  <si>
    <t>WLWN02</t>
  </si>
  <si>
    <t>WLWN03</t>
  </si>
  <si>
    <r>
      <rPr>
        <b/>
        <sz val="10"/>
        <rFont val="Arial"/>
        <family val="2"/>
      </rPr>
      <t xml:space="preserve">3.3 </t>
    </r>
    <r>
      <rPr>
        <b/>
        <u/>
        <sz val="10"/>
        <rFont val="Arial"/>
        <family val="2"/>
      </rPr>
      <t>Aquisition neuer Wohnungseigentümergemeinschaften</t>
    </r>
  </si>
  <si>
    <r>
      <t xml:space="preserve">Die </t>
    </r>
    <r>
      <rPr>
        <sz val="10"/>
        <rFont val="Arial"/>
        <family val="2"/>
      </rPr>
      <t>neu abgeschlossenen Verwalterverträge</t>
    </r>
  </si>
  <si>
    <t>wurden wie folgt aquiriert (Aufteilung WEG Zelle MW11)</t>
  </si>
  <si>
    <t xml:space="preserve">     Durch eigene Bauträgermaßnahmen</t>
  </si>
  <si>
    <t>WBAUM</t>
  </si>
  <si>
    <t xml:space="preserve">     Empfehlung</t>
  </si>
  <si>
    <t>WEMPF</t>
  </si>
  <si>
    <t xml:space="preserve">     Werbung</t>
  </si>
  <si>
    <t>WWERB</t>
  </si>
  <si>
    <t xml:space="preserve">     Auftritt bei Immobilienmessen</t>
  </si>
  <si>
    <t>WMESS</t>
  </si>
  <si>
    <t xml:space="preserve">     Sonstige</t>
  </si>
  <si>
    <t>WSONS</t>
  </si>
  <si>
    <r>
      <rPr>
        <b/>
        <sz val="10"/>
        <rFont val="Arial"/>
        <family val="2"/>
      </rPr>
      <t xml:space="preserve">3.4 </t>
    </r>
    <r>
      <rPr>
        <b/>
        <u/>
        <sz val="10"/>
        <rFont val="Arial"/>
        <family val="2"/>
      </rPr>
      <t>Zahl der Geschäftsstellen</t>
    </r>
  </si>
  <si>
    <t>Anzahl der im Geschäftsjahr unterhaltenen Geschäftsstellen</t>
  </si>
  <si>
    <t>WFE10</t>
  </si>
  <si>
    <t>4. Angaben zu den Erträgen</t>
  </si>
  <si>
    <t>volles Geschäftsjahr</t>
  </si>
  <si>
    <r>
      <rPr>
        <b/>
        <sz val="10"/>
        <rFont val="Arial"/>
        <family val="2"/>
      </rPr>
      <t xml:space="preserve">4.1 </t>
    </r>
    <r>
      <rPr>
        <b/>
        <u/>
        <sz val="10"/>
        <rFont val="Arial"/>
        <family val="2"/>
      </rPr>
      <t xml:space="preserve">Umsatzerlöse aus Verwaltergebühr </t>
    </r>
    <r>
      <rPr>
        <u/>
        <sz val="10"/>
        <rFont val="Arial"/>
        <family val="2"/>
      </rPr>
      <t>(WEG-Verwaltung)</t>
    </r>
  </si>
  <si>
    <t>WUE30</t>
  </si>
  <si>
    <r>
      <rPr>
        <b/>
        <sz val="10"/>
        <rFont val="Arial"/>
        <family val="2"/>
      </rPr>
      <t xml:space="preserve">4.2 </t>
    </r>
    <r>
      <rPr>
        <b/>
        <u/>
        <sz val="10"/>
        <rFont val="Arial"/>
        <family val="2"/>
      </rPr>
      <t>Umsatzerlöse aus Zusatzleistungen</t>
    </r>
    <r>
      <rPr>
        <u/>
        <sz val="10"/>
        <rFont val="Arial"/>
        <family val="2"/>
      </rPr>
      <t xml:space="preserve"> (technische, kaufmännische,</t>
    </r>
  </si>
  <si>
    <r>
      <t xml:space="preserve">
</t>
    </r>
    <r>
      <rPr>
        <b/>
        <sz val="10"/>
        <rFont val="Arial"/>
        <family val="2"/>
      </rPr>
      <t xml:space="preserve">      </t>
    </r>
    <r>
      <rPr>
        <u/>
        <sz val="10"/>
        <rFont val="Arial"/>
        <family val="2"/>
      </rPr>
      <t>sonstige Leistungen im Zusammenhang mit WEG-Verwaltung)</t>
    </r>
  </si>
  <si>
    <t>WUE40</t>
  </si>
  <si>
    <r>
      <t xml:space="preserve">5. Angaben zu den Aufwendungen/Kosten </t>
    </r>
    <r>
      <rPr>
        <b/>
        <sz val="11"/>
        <color rgb="FFFF0000"/>
        <rFont val="Arial"/>
        <family val="2"/>
      </rPr>
      <t>nur für die WEG Verwaltung!</t>
    </r>
  </si>
  <si>
    <r>
      <t xml:space="preserve">5.1 </t>
    </r>
    <r>
      <rPr>
        <b/>
        <u/>
        <sz val="10"/>
        <rFont val="Arial"/>
        <family val="2"/>
      </rPr>
      <t>Personalaufwand</t>
    </r>
    <r>
      <rPr>
        <sz val="10"/>
        <rFont val="Arial"/>
        <family val="2"/>
      </rPr>
      <t xml:space="preserve"> (direkte Kosten)</t>
    </r>
  </si>
  <si>
    <t>("Löhne und Gehälter" zzgl."Soziale Abgaben und</t>
  </si>
  <si>
    <t>WLG10</t>
  </si>
  <si>
    <t xml:space="preserve"> Aufwendungen für Altersvers. und Unterst.")</t>
  </si>
  <si>
    <r>
      <rPr>
        <b/>
        <sz val="10"/>
        <rFont val="Arial"/>
        <family val="2"/>
      </rPr>
      <t xml:space="preserve">5.2 </t>
    </r>
    <r>
      <rPr>
        <b/>
        <u/>
        <sz val="10"/>
        <rFont val="Arial"/>
        <family val="2"/>
      </rPr>
      <t xml:space="preserve">Abschreibungen </t>
    </r>
    <r>
      <rPr>
        <u/>
        <sz val="10"/>
        <rFont val="Arial"/>
        <family val="2"/>
      </rPr>
      <t>(direkte Kosten)</t>
    </r>
  </si>
  <si>
    <t>WAA10</t>
  </si>
  <si>
    <r>
      <t xml:space="preserve">5.3 </t>
    </r>
    <r>
      <rPr>
        <b/>
        <u/>
        <sz val="10"/>
        <rFont val="Arial"/>
        <family val="2"/>
      </rPr>
      <t xml:space="preserve">Sonstige betriebliche Aufwendungen </t>
    </r>
    <r>
      <rPr>
        <u/>
        <sz val="10"/>
        <rFont val="Arial"/>
        <family val="2"/>
      </rPr>
      <t>(direkte Kosten)</t>
    </r>
  </si>
  <si>
    <t>WSA10</t>
  </si>
  <si>
    <r>
      <t xml:space="preserve">5.4 </t>
    </r>
    <r>
      <rPr>
        <b/>
        <u/>
        <sz val="10"/>
        <rFont val="Arial"/>
        <family val="2"/>
      </rPr>
      <t>Umlagekosten BAB (incl. Overhead-Kosten)</t>
    </r>
  </si>
  <si>
    <t>WUK10</t>
  </si>
  <si>
    <r>
      <t xml:space="preserve">5.5 </t>
    </r>
    <r>
      <rPr>
        <b/>
        <u/>
        <sz val="10"/>
        <rFont val="Arial"/>
        <family val="2"/>
      </rPr>
      <t>Jahresgesamtkosten der EDV</t>
    </r>
  </si>
  <si>
    <t>WED10</t>
  </si>
  <si>
    <t>WGK10</t>
  </si>
  <si>
    <t>6. Ergebnis WEG-Verwaltung vor Steuern</t>
  </si>
  <si>
    <t>WGW10</t>
  </si>
  <si>
    <t>Hilfehinweis: Um zu den Eingabefeldern zu kommen, können Sie über den Aufruf "Strg"+"G" ein Dialogfeld aufrufen und die entsprechende Kurzbezeichnung auswählen oder direkt eingeben.</t>
  </si>
  <si>
    <t>Kennzahlen des Unternehmens</t>
  </si>
  <si>
    <t>Unternehmens-</t>
  </si>
  <si>
    <t>wert</t>
  </si>
  <si>
    <t>Unternehmen</t>
  </si>
  <si>
    <t>außerhalb</t>
  </si>
  <si>
    <t>Jahr</t>
  </si>
  <si>
    <t>erwartete</t>
  </si>
  <si>
    <t>Min</t>
  </si>
  <si>
    <t>Erläuterung, falls Min- bzw. Max-</t>
  </si>
  <si>
    <t>Max</t>
  </si>
  <si>
    <t>Wert unter- bzw. überschritten</t>
  </si>
  <si>
    <t>Größe</t>
  </si>
  <si>
    <t>Bezeichnung</t>
  </si>
  <si>
    <t>Dimension</t>
  </si>
  <si>
    <t>Wert</t>
  </si>
  <si>
    <t>Blatt</t>
  </si>
  <si>
    <t>Werte</t>
  </si>
  <si>
    <t xml:space="preserve"> -&gt; X   </t>
  </si>
  <si>
    <t>ist</t>
  </si>
  <si>
    <t>Teil I: Kennzahlen für alle teilnehmenden Unternehmen</t>
  </si>
  <si>
    <t>A. Absolute Unternehmenskennzahlen für internen 5-Jahresvergleich</t>
  </si>
  <si>
    <t>1. Aus dem Jahresabschluss abgeleitete Kennzahlen</t>
  </si>
  <si>
    <t>K01</t>
  </si>
  <si>
    <t>I. 5</t>
  </si>
  <si>
    <t>K01A</t>
  </si>
  <si>
    <r>
      <rPr>
        <b/>
        <sz val="10"/>
        <rFont val="Arial"/>
        <family val="2"/>
      </rPr>
      <t>Wirtschaftliches Gesamtkapital</t>
    </r>
    <r>
      <rPr>
        <sz val="10"/>
        <rFont val="Arial"/>
        <family val="2"/>
      </rPr>
      <t xml:space="preserve">
Marktwert des Unternehmens</t>
    </r>
  </si>
  <si>
    <t>Tsd. Euro</t>
  </si>
  <si>
    <t>K02</t>
  </si>
  <si>
    <r>
      <t>Eigenkapital</t>
    </r>
    <r>
      <rPr>
        <sz val="10"/>
        <rFont val="Arial"/>
        <family val="2"/>
      </rPr>
      <t xml:space="preserve">
Eigenkapital (Bilanz) + 3/4 Sonderposten mit Rücklageanteil</t>
    </r>
  </si>
  <si>
    <t>I. 4</t>
  </si>
  <si>
    <t>K02A</t>
  </si>
  <si>
    <r>
      <t xml:space="preserve">Wirtschaftliches Eigenkapital
</t>
    </r>
    <r>
      <rPr>
        <sz val="10"/>
        <rFont val="Arial"/>
        <family val="2"/>
      </rPr>
      <t>Unternehmenswert (UE*Vervielfältiger)-Buchwert Grundbesitz</t>
    </r>
  </si>
  <si>
    <t>I. 4 - I. 6</t>
  </si>
  <si>
    <t>K03</t>
  </si>
  <si>
    <t>Langfristiges Fremdkapital (Dauerfinanzierungsmittel)</t>
  </si>
  <si>
    <t>K04</t>
  </si>
  <si>
    <t>Sachanlagevermögen</t>
  </si>
  <si>
    <t>I. 3</t>
  </si>
  <si>
    <t>K04A</t>
  </si>
  <si>
    <t>Net Asset Value (NAV)</t>
  </si>
  <si>
    <t>K05</t>
  </si>
  <si>
    <t>(Netto-) Investitionen in Sachanlagen</t>
  </si>
  <si>
    <t>K05A</t>
  </si>
  <si>
    <t>Aktivierte Modernisierungskosten Wohnbauten und zugehörige Außenanlagen</t>
  </si>
  <si>
    <t>K05D</t>
  </si>
  <si>
    <t>Instandhaltungskosten (eigene Einheiten) - nur Fremdkosten</t>
  </si>
  <si>
    <t>I. 8</t>
  </si>
  <si>
    <t>K06</t>
  </si>
  <si>
    <t>Jahresüberschuss / -fehlbetrag</t>
  </si>
  <si>
    <t>I. 9</t>
  </si>
  <si>
    <t>K06A</t>
  </si>
  <si>
    <r>
      <t>EBITDA</t>
    </r>
    <r>
      <rPr>
        <sz val="10"/>
        <rFont val="Arial"/>
        <family val="2"/>
      </rPr>
      <t xml:space="preserve">
Ergebnis vor Steuern, Zinsen und Abschreibung</t>
    </r>
  </si>
  <si>
    <t>EBITDA</t>
  </si>
  <si>
    <t>K06B</t>
  </si>
  <si>
    <r>
      <t>Jahresergebnis zu Wohn-/Nutzfläche</t>
    </r>
    <r>
      <rPr>
        <sz val="10"/>
        <rFont val="Arial"/>
        <family val="2"/>
      </rPr>
      <t xml:space="preserve">
Jahresüberschuss/-fehlbetrag : Wohn-/Nutzfläche der eigenen und durch Miete/Pacht erworbenen Einheiten</t>
    </r>
  </si>
  <si>
    <t>I. 2; I. 9</t>
  </si>
  <si>
    <t>K06C</t>
  </si>
  <si>
    <r>
      <t>EBITDA vor Instandhaltung</t>
    </r>
    <r>
      <rPr>
        <sz val="10"/>
        <rFont val="Arial"/>
        <family val="2"/>
      </rPr>
      <t xml:space="preserve">
Ergebnis vor Steuern, Zinsen, Abschreibung und Instandhaltung</t>
    </r>
  </si>
  <si>
    <t>K06D</t>
  </si>
  <si>
    <r>
      <t>EBITDA zu Wohn-/Nutzfläche</t>
    </r>
    <r>
      <rPr>
        <sz val="10"/>
        <rFont val="Arial"/>
        <family val="2"/>
      </rPr>
      <t xml:space="preserve">
EBITDA : Wohn-/Nutzfläche der eigenen und durch Miete/Pacht erworbenen Einheiten</t>
    </r>
  </si>
  <si>
    <t>K06E</t>
  </si>
  <si>
    <r>
      <t>EBITDA vor Instandhaltung zu Wohn-/Nutzfläche</t>
    </r>
    <r>
      <rPr>
        <sz val="10"/>
        <rFont val="Arial"/>
        <family val="2"/>
      </rPr>
      <t xml:space="preserve">
EBITDA : Wohn-/Nutzfläche der eigenen und durch Miete/Pacht erworbenen Einheiten</t>
    </r>
  </si>
  <si>
    <t>K07</t>
  </si>
  <si>
    <t>Umsatzerlöse (Bewirtschaftungstätigkeit)</t>
  </si>
  <si>
    <t>I. 6</t>
  </si>
  <si>
    <t>K08</t>
  </si>
  <si>
    <t>Sollmieten der eigenen  Einheiten</t>
  </si>
  <si>
    <t>K08A</t>
  </si>
  <si>
    <t>Erlösschmälerungen zur Sollmiete eigener Einheiten</t>
  </si>
  <si>
    <t>K08B</t>
  </si>
  <si>
    <t>Betriebskostenausfälle eigener Einheiten</t>
  </si>
  <si>
    <t>K08C</t>
  </si>
  <si>
    <t>Forderungen aus Vermietung</t>
  </si>
  <si>
    <t>K08D</t>
  </si>
  <si>
    <t>Abschreibungen auf Mietforderungen</t>
  </si>
  <si>
    <t>K09</t>
  </si>
  <si>
    <t>Erträge aus Anlageverkäufen</t>
  </si>
  <si>
    <t>I. 7</t>
  </si>
  <si>
    <t>K10</t>
  </si>
  <si>
    <t>Abschreibungen auf Sachanlagen (einschließlich a.o. Abschreibungen)</t>
  </si>
  <si>
    <t>K11</t>
  </si>
  <si>
    <t>Planmäßige Abschreibungen auf "Grundstücke und grundstücksgleiche Rechte mit Wohnbauten" sowie "Grundstücke und grundstücksgleiche Rechte mit anderen Bauten" u. a. Posten, die üblicherweise der Bewirtschaftungstätigkeit zugeordnet werden.</t>
  </si>
  <si>
    <t>K12</t>
  </si>
  <si>
    <t>Personalkosten</t>
  </si>
  <si>
    <t>K13</t>
  </si>
  <si>
    <t>Kapitalkosten (Dauerfinanzierungsmittel)</t>
  </si>
  <si>
    <t>K14</t>
  </si>
  <si>
    <t>Cash Flow (nach DVFA)</t>
  </si>
  <si>
    <t>Cashflow (CF)</t>
  </si>
  <si>
    <t>K14A</t>
  </si>
  <si>
    <t>Cash-Flow ohne Investitionszulage</t>
  </si>
  <si>
    <t>CF</t>
  </si>
  <si>
    <t>K14B</t>
  </si>
  <si>
    <t>Cash-Flow vor Instandhaltungskosten</t>
  </si>
  <si>
    <t>K14C</t>
  </si>
  <si>
    <t>Cash-Flow vereinfacht</t>
  </si>
  <si>
    <t>K15</t>
  </si>
  <si>
    <t>Tilgungen (planmäßig)</t>
  </si>
  <si>
    <t>K15A</t>
  </si>
  <si>
    <t>2. Bestandskennzahlen</t>
  </si>
  <si>
    <t>K16</t>
  </si>
  <si>
    <t>Anzahl eigene Einheiten</t>
  </si>
  <si>
    <t>I. 2</t>
  </si>
  <si>
    <t>K16A</t>
  </si>
  <si>
    <t>Anzahl der durch Miete/Pacht erworbenen Einheiten</t>
  </si>
  <si>
    <t>K17</t>
  </si>
  <si>
    <t>Fertiggestellte Vermietungseinheiten</t>
  </si>
  <si>
    <t>K18</t>
  </si>
  <si>
    <t>eigene Wohn- / Nutzfläche (Fläche zu K16)</t>
  </si>
  <si>
    <t>K18A</t>
  </si>
  <si>
    <t>Wohn- / Nutzfläche der durch Miete/Pacht erworbenen Einheiten (Fläche zu K16A)</t>
  </si>
  <si>
    <t>K19</t>
  </si>
  <si>
    <t>Wohnfläche eigene Einheiten</t>
  </si>
  <si>
    <t>K19A</t>
  </si>
  <si>
    <t>Wohnfläche der durch Miete/Pacht erworbenen Einheiten</t>
  </si>
  <si>
    <t>B. Relative Unternehmenskennzahlen im externen Vergleich</t>
  </si>
  <si>
    <t>1. Kennzahlen zur Vermögens- und Kapitalstruktur</t>
  </si>
  <si>
    <t>K20</t>
  </si>
  <si>
    <r>
      <t xml:space="preserve">Anlagenintensität 
</t>
    </r>
    <r>
      <rPr>
        <sz val="10"/>
        <rFont val="Arial"/>
        <family val="2"/>
      </rPr>
      <t>Anlagevermögen x 100 : Gesamtkapital (=Bilanzsumme)</t>
    </r>
  </si>
  <si>
    <t>%</t>
  </si>
  <si>
    <t>I.3 u. I.5</t>
  </si>
  <si>
    <t>K21</t>
  </si>
  <si>
    <r>
      <t xml:space="preserve">Anlagenabnutzungsgrad 
</t>
    </r>
    <r>
      <rPr>
        <sz val="10"/>
        <rFont val="Arial"/>
        <family val="2"/>
      </rPr>
      <t>Kumulierte Abschreibungen auf Sachanlagen x 100 : (ursprüngliche / historische) Anschaffungs- / Herstellungskosten</t>
    </r>
  </si>
  <si>
    <t>K22</t>
  </si>
  <si>
    <r>
      <t xml:space="preserve">Reinvestitionsquote 
</t>
    </r>
    <r>
      <rPr>
        <sz val="10"/>
        <rFont val="Arial"/>
        <family val="2"/>
      </rPr>
      <t>Summe der Nettoinvestitionen im Sachanlagevermögen (Zugänge) x 100 : Summe der Jahresabschreibungen auf Sachanlagevermögen</t>
    </r>
  </si>
  <si>
    <t>I.3 u. I.8</t>
  </si>
  <si>
    <t>K23</t>
  </si>
  <si>
    <r>
      <t xml:space="preserve">Eigenkapitalquote 
</t>
    </r>
    <r>
      <rPr>
        <sz val="10"/>
        <rFont val="Arial"/>
        <family val="2"/>
      </rPr>
      <t>Eigenkapital x 100 : Gesamtkapital (=Bilanzsumme)</t>
    </r>
  </si>
  <si>
    <t>I.4 u. I.5</t>
  </si>
  <si>
    <t>K23A</t>
  </si>
  <si>
    <r>
      <t xml:space="preserve">Wirtschaftliche Eigenkapitalqoute
</t>
    </r>
    <r>
      <rPr>
        <sz val="10"/>
        <rFont val="Arial"/>
        <family val="2"/>
      </rPr>
      <t>Wirtschaftliches Eigenkapital - pauschaliert x 100 : Wirtschaftliches Gesamtkapital - pauschaliert</t>
    </r>
  </si>
  <si>
    <r>
      <t>Eigenmittelquote 
(</t>
    </r>
    <r>
      <rPr>
        <sz val="10"/>
        <rFont val="Arial"/>
        <family val="2"/>
      </rPr>
      <t>Eigenkapital+Rückstellungen für Bauinstandhaltung+Sonderposten für Investitionszulagen) x 100 : Gesamtkapital (=Bilanzsumme)</t>
    </r>
  </si>
  <si>
    <t>K24</t>
  </si>
  <si>
    <r>
      <t xml:space="preserve">lgfr. Fremdkapitalqoute 
</t>
    </r>
    <r>
      <rPr>
        <sz val="10"/>
        <rFont val="Arial"/>
        <family val="2"/>
      </rPr>
      <t>langfristiges Fremdkapital x 100 : Bilanzsumme</t>
    </r>
  </si>
  <si>
    <t>K24A</t>
  </si>
  <si>
    <r>
      <t xml:space="preserve">Fremdkapitalqoute 
</t>
    </r>
    <r>
      <rPr>
        <sz val="10"/>
        <rFont val="Arial"/>
        <family val="2"/>
      </rPr>
      <t>Fremdkapital x 100 : Bilanzsumme</t>
    </r>
  </si>
  <si>
    <t>K24B</t>
  </si>
  <si>
    <r>
      <t xml:space="preserve">Istannuität
</t>
    </r>
    <r>
      <rPr>
        <sz val="10"/>
        <rFont val="Arial"/>
        <family val="2"/>
      </rPr>
      <t>Kapitaldienst (Zinsen und Tilgung auf die lgfr. Objektfinanzierungsmittel) :  Lgfr. Objektfinanzierungsmittel + Spareinlagen</t>
    </r>
  </si>
  <si>
    <t>I.5 u. I.9</t>
  </si>
  <si>
    <t>K24C</t>
  </si>
  <si>
    <r>
      <t xml:space="preserve">Möglicher Kapitaldienst
</t>
    </r>
    <r>
      <rPr>
        <sz val="10"/>
        <rFont val="Arial"/>
        <family val="2"/>
      </rPr>
      <t>EBITDA : (Lgfr. Objektfinanzierungsmittel + Spareinlagen)</t>
    </r>
  </si>
  <si>
    <t>K24D</t>
  </si>
  <si>
    <r>
      <t xml:space="preserve">Loan to Value
</t>
    </r>
    <r>
      <rPr>
        <sz val="10"/>
        <rFont val="Arial"/>
        <family val="2"/>
      </rPr>
      <t>Darlehensbestand (Verbindlichkeiten./.Flüssige Mittel) x 100 : Wirtschaftliches Gesamtkapital (Marktwert)</t>
    </r>
  </si>
  <si>
    <t>K25</t>
  </si>
  <si>
    <r>
      <t xml:space="preserve">Anlagendeckungsgrad 
</t>
    </r>
    <r>
      <rPr>
        <sz val="10"/>
        <rFont val="Arial"/>
        <family val="2"/>
      </rPr>
      <t>(Eigenkapital + langfristige Rückstellungen + langfristiges Fremdkapital) x 100 : Anlagevermögen</t>
    </r>
  </si>
  <si>
    <t>I.3 .4 u. .5</t>
  </si>
  <si>
    <t>K26</t>
  </si>
  <si>
    <r>
      <t xml:space="preserve">Liquidität 
</t>
    </r>
    <r>
      <rPr>
        <sz val="10"/>
        <rFont val="Arial"/>
        <family val="2"/>
      </rPr>
      <t>(Flüssige Mittel + sonstiges kurzfristiges Umlaufvermögen) x 100 : kurzfristiges Fremdkapital</t>
    </r>
  </si>
  <si>
    <t>I.3. u. I.5</t>
  </si>
  <si>
    <t xml:space="preserve">2. Kennzahlen zur Rentabilität und zum Cash-Flow </t>
  </si>
  <si>
    <t>K27</t>
  </si>
  <si>
    <r>
      <t xml:space="preserve">Eigenkapitalrentabilität vor Ertragsteuern </t>
    </r>
    <r>
      <rPr>
        <sz val="10"/>
        <rFont val="Arial"/>
        <family val="2"/>
      </rPr>
      <t xml:space="preserve">Jahresüberschuss bzw. -fehlbetrag </t>
    </r>
    <r>
      <rPr>
        <u/>
        <sz val="10"/>
        <rFont val="Arial"/>
        <family val="2"/>
      </rPr>
      <t>vor</t>
    </r>
    <r>
      <rPr>
        <sz val="10"/>
        <rFont val="Arial"/>
        <family val="2"/>
      </rPr>
      <t xml:space="preserve"> Ertragsteuern x 100 :  Eigenkapital</t>
    </r>
  </si>
  <si>
    <t>I.4 u. I.9</t>
  </si>
  <si>
    <t>K27A</t>
  </si>
  <si>
    <r>
      <t>Eigenkapitalrentabilität (durchschnittliches Eigenkapital) vor Ertragsteuern</t>
    </r>
    <r>
      <rPr>
        <sz val="10"/>
        <rFont val="Arial"/>
        <family val="2"/>
      </rPr>
      <t xml:space="preserve"> 
Jahresüberschuss bzw. -fehlbetrag </t>
    </r>
    <r>
      <rPr>
        <u/>
        <sz val="10"/>
        <rFont val="Arial"/>
        <family val="2"/>
      </rPr>
      <t>vor</t>
    </r>
    <r>
      <rPr>
        <sz val="10"/>
        <rFont val="Arial"/>
        <family val="2"/>
      </rPr>
      <t xml:space="preserve"> Ertragsteuern x 100 : durchschnittliches Eigenkapital</t>
    </r>
  </si>
  <si>
    <t>K27B</t>
  </si>
  <si>
    <r>
      <t xml:space="preserve">Eigenkapitalrentabilität nach Ertragsteuern </t>
    </r>
    <r>
      <rPr>
        <sz val="10"/>
        <rFont val="Arial"/>
        <family val="2"/>
      </rPr>
      <t xml:space="preserve">Jahresüberschuss bzw. -fehlbetrag </t>
    </r>
    <r>
      <rPr>
        <u/>
        <sz val="10"/>
        <rFont val="Arial"/>
        <family val="2"/>
      </rPr>
      <t>nach</t>
    </r>
    <r>
      <rPr>
        <sz val="10"/>
        <rFont val="Arial"/>
        <family val="2"/>
      </rPr>
      <t xml:space="preserve"> Ertragsteuern x 100 :  Eigenkapital</t>
    </r>
  </si>
  <si>
    <t>K27C</t>
  </si>
  <si>
    <r>
      <t>Eigenkapitalrentabilität (durchschnittliches Eigenkapital) nach Ertragsteuern</t>
    </r>
    <r>
      <rPr>
        <sz val="10"/>
        <rFont val="Arial"/>
        <family val="2"/>
      </rPr>
      <t xml:space="preserve"> 
Jahresüberschuss bzw. -fehlbetrag </t>
    </r>
    <r>
      <rPr>
        <u/>
        <sz val="10"/>
        <rFont val="Arial"/>
        <family val="2"/>
      </rPr>
      <t>nach</t>
    </r>
    <r>
      <rPr>
        <sz val="10"/>
        <rFont val="Arial"/>
        <family val="2"/>
      </rPr>
      <t xml:space="preserve"> Ertragsteuern x 100 : durchschnittliches Eigenkapital</t>
    </r>
  </si>
  <si>
    <r>
      <t>EBITDA/Sollmieten</t>
    </r>
    <r>
      <rPr>
        <sz val="10"/>
        <rFont val="Arial"/>
        <family val="2"/>
      </rPr>
      <t xml:space="preserve"> 
Anteil des operativen Erfolgs gemessen an den Sollmieten</t>
    </r>
  </si>
  <si>
    <t>K27E</t>
  </si>
  <si>
    <r>
      <t>Wirtschaftliche Eigenkapitalrentabilität</t>
    </r>
    <r>
      <rPr>
        <sz val="10"/>
        <rFont val="Arial"/>
        <family val="2"/>
      </rPr>
      <t xml:space="preserve">
Jahresüberschuss bzw. -fehlbetrag </t>
    </r>
    <r>
      <rPr>
        <u/>
        <sz val="10"/>
        <rFont val="Arial"/>
        <family val="2"/>
      </rPr>
      <t>nach</t>
    </r>
    <r>
      <rPr>
        <sz val="10"/>
        <rFont val="Arial"/>
        <family val="2"/>
      </rPr>
      <t xml:space="preserve"> Ertragssteuern *100 : wirtschaftliches Eigenkapital</t>
    </r>
  </si>
  <si>
    <t>K27F</t>
  </si>
  <si>
    <r>
      <t xml:space="preserve">EBITDA zum wirtschaftlichen Eigenkapital </t>
    </r>
    <r>
      <rPr>
        <sz val="10"/>
        <rFont val="Arial"/>
        <family val="2"/>
      </rPr>
      <t xml:space="preserve">
</t>
    </r>
  </si>
  <si>
    <t>K27M</t>
  </si>
  <si>
    <r>
      <t>Eigenmittelrentabilität (</t>
    </r>
    <r>
      <rPr>
        <sz val="10"/>
        <rFont val="Arial"/>
        <family val="2"/>
      </rPr>
      <t xml:space="preserve">Jahresüberschuss bzw. -fehlbetrag </t>
    </r>
    <r>
      <rPr>
        <u/>
        <sz val="10"/>
        <rFont val="Arial"/>
        <family val="2"/>
      </rPr>
      <t>vor</t>
    </r>
    <r>
      <rPr>
        <sz val="10"/>
        <rFont val="Arial"/>
        <family val="2"/>
      </rPr>
      <t xml:space="preserve"> Ertragssteuern) x 100 :  (Eigenkapital + Rückstellung für Bauinstandhaltung)</t>
    </r>
  </si>
  <si>
    <t>K28</t>
  </si>
  <si>
    <r>
      <t xml:space="preserve">Gesamtkapitalrentabilität vor Ertragsteuern </t>
    </r>
    <r>
      <rPr>
        <sz val="10"/>
        <rFont val="Arial"/>
        <family val="2"/>
      </rPr>
      <t xml:space="preserve">(Jahresüberschuss bzw. -fehlbetrag vor Ertragsteuern + Fremdkapitalzinsen) x 100 :  Gesamtkapital </t>
    </r>
  </si>
  <si>
    <t>K28A</t>
  </si>
  <si>
    <r>
      <t xml:space="preserve">Gesamtkapitalrentabilität nach Ertragsteuern </t>
    </r>
    <r>
      <rPr>
        <sz val="10"/>
        <rFont val="Arial"/>
        <family val="2"/>
      </rPr>
      <t xml:space="preserve">(Jahresüberschuss bzw. -fehlbetrag nach Ertragsteuern + Fremdkapitalzinsen) x 100 :  Gesamtkapital </t>
    </r>
  </si>
  <si>
    <t>K28B</t>
  </si>
  <si>
    <r>
      <t xml:space="preserve">Wirtschaftliche Gesamtkapitalrentabilität nach Ertragsteuern </t>
    </r>
    <r>
      <rPr>
        <sz val="10"/>
        <rFont val="Arial"/>
        <family val="2"/>
      </rPr>
      <t xml:space="preserve">(Jahresüberschuss bzw. -fehlbetrag nach Ertragsteuern + Fremdkapitalzinsen) x 100 :  Wirtschaftliches Gesamtkapital </t>
    </r>
  </si>
  <si>
    <t>K28C</t>
  </si>
  <si>
    <r>
      <t xml:space="preserve">EBITDA zum wirtschaftlichen Gesamtkapital </t>
    </r>
    <r>
      <rPr>
        <sz val="10"/>
        <rFont val="Arial"/>
        <family val="2"/>
      </rPr>
      <t xml:space="preserve">
</t>
    </r>
  </si>
  <si>
    <t>K29</t>
  </si>
  <si>
    <r>
      <t xml:space="preserve">Return on Investment 
</t>
    </r>
    <r>
      <rPr>
        <sz val="10"/>
        <rFont val="Arial"/>
        <family val="2"/>
      </rPr>
      <t>Jahresüberschuss bzw. -fehlbetrag x 100 : Gesamtkapital</t>
    </r>
  </si>
  <si>
    <t>K30</t>
  </si>
  <si>
    <r>
      <t xml:space="preserve">finanzw. Eigenkapitalrentabilität 
</t>
    </r>
    <r>
      <rPr>
        <sz val="10"/>
        <rFont val="Arial"/>
        <family val="2"/>
      </rPr>
      <t>Cash-Flow x 100 :  Eigenkapital</t>
    </r>
  </si>
  <si>
    <t>I.4 u. CF</t>
  </si>
  <si>
    <t>K30A</t>
  </si>
  <si>
    <r>
      <t>finanzw. Eigenkapitalrentabilität (durchschnittliches EK)</t>
    </r>
    <r>
      <rPr>
        <sz val="10"/>
        <rFont val="Arial"/>
        <family val="2"/>
      </rPr>
      <t xml:space="preserve"> Cash-Flow x 100 : durchschnittliches Eigenkapital</t>
    </r>
  </si>
  <si>
    <t>K30B</t>
  </si>
  <si>
    <r>
      <t xml:space="preserve">vereinfachte finanzw. Eigenkapitalrentabilität  
</t>
    </r>
    <r>
      <rPr>
        <sz val="10"/>
        <rFont val="Arial"/>
        <family val="2"/>
      </rPr>
      <t>Cash-Flow (vereinfacht) x 100 :  Eigenkapital</t>
    </r>
  </si>
  <si>
    <t>K31</t>
  </si>
  <si>
    <r>
      <t xml:space="preserve">finanzw. Gesamtkapitalrentabilität 
</t>
    </r>
    <r>
      <rPr>
        <sz val="10"/>
        <rFont val="Arial"/>
        <family val="2"/>
      </rPr>
      <t>(Cash-Flow + Fremdkapitalzinsen) x 100 :  Gesamtkapital</t>
    </r>
  </si>
  <si>
    <t>I.5 .9 u. CF</t>
  </si>
  <si>
    <t>K31A</t>
  </si>
  <si>
    <r>
      <t xml:space="preserve">vereinfachte finanzw. Gesamtkapitalrentabilität 
</t>
    </r>
    <r>
      <rPr>
        <sz val="10"/>
        <rFont val="Arial"/>
        <family val="2"/>
      </rPr>
      <t>(Cash-Flow (vereinfacht) + Fremdkapitalzinsen) x 100 :  Gesamtkapital</t>
    </r>
  </si>
  <si>
    <t>K32</t>
  </si>
  <si>
    <r>
      <t xml:space="preserve">finanzw. Return on Investment 
</t>
    </r>
    <r>
      <rPr>
        <sz val="10"/>
        <rFont val="Arial"/>
        <family val="2"/>
      </rPr>
      <t>Cash-Flow x 100 : Gesamtkapital</t>
    </r>
  </si>
  <si>
    <t>I.5 u. CF</t>
  </si>
  <si>
    <t>K32A</t>
  </si>
  <si>
    <r>
      <t xml:space="preserve">vereinfachter finanzw. Return on Investment 
</t>
    </r>
    <r>
      <rPr>
        <sz val="10"/>
        <rFont val="Arial"/>
        <family val="2"/>
      </rPr>
      <t>Cash-Flow (vereinfacht) x 100 : Gesamtkapital</t>
    </r>
  </si>
  <si>
    <t>K33</t>
  </si>
  <si>
    <r>
      <t xml:space="preserve">Cash-Flow-Marge 
</t>
    </r>
    <r>
      <rPr>
        <sz val="10"/>
        <rFont val="Arial"/>
        <family val="2"/>
      </rPr>
      <t>Cash-Flow x 100 : Umsatz</t>
    </r>
  </si>
  <si>
    <t>I.6 u. CF</t>
  </si>
  <si>
    <t>K33A</t>
  </si>
  <si>
    <r>
      <t xml:space="preserve">Tilgungskraft
</t>
    </r>
    <r>
      <rPr>
        <sz val="10"/>
        <rFont val="Arial"/>
        <family val="2"/>
      </rPr>
      <t>Cash-Flow/planmäßige Tilgung der Objektfinanzierungsmittel</t>
    </r>
  </si>
  <si>
    <t>x-fach</t>
  </si>
  <si>
    <t>K33B</t>
  </si>
  <si>
    <r>
      <t xml:space="preserve">Vereinfachte Tilgungskraft
</t>
    </r>
    <r>
      <rPr>
        <sz val="10"/>
        <rFont val="Arial"/>
        <family val="2"/>
      </rPr>
      <t>Cash-Flow (vereinfacht) / planmäßige Tilgung der Objektfinanzierungsmittel</t>
    </r>
  </si>
  <si>
    <t>K34</t>
  </si>
  <si>
    <r>
      <t xml:space="preserve">Kapitalumschlag 
</t>
    </r>
    <r>
      <rPr>
        <sz val="10"/>
        <rFont val="Arial"/>
        <family val="2"/>
      </rPr>
      <t>Umsatz x 100 :  Gesamtkapital</t>
    </r>
  </si>
  <si>
    <t>I.5 u. I.6</t>
  </si>
  <si>
    <t>K35</t>
  </si>
  <si>
    <r>
      <t xml:space="preserve">finanzw. Return on "Brutto"-Investment 
</t>
    </r>
    <r>
      <rPr>
        <sz val="10"/>
        <rFont val="Arial"/>
        <family val="2"/>
      </rPr>
      <t>Cash-Flow x 100 : ( Gesamtkapital +  kumulierte Abschreibungen)</t>
    </r>
  </si>
  <si>
    <t>I.3, I.5 u. CF</t>
  </si>
  <si>
    <t>K35A</t>
  </si>
  <si>
    <r>
      <t xml:space="preserve">EBITDA-Return
</t>
    </r>
    <r>
      <rPr>
        <sz val="10"/>
        <rFont val="Arial"/>
        <family val="2"/>
      </rPr>
      <t>EBITDA x 100 : ( Gesamtkapital +  kumulierte Abschreibungen)</t>
    </r>
  </si>
  <si>
    <t>K36</t>
  </si>
  <si>
    <r>
      <t xml:space="preserve">Innenfinanzierungsgrad I 
</t>
    </r>
    <r>
      <rPr>
        <sz val="10"/>
        <rFont val="Arial"/>
        <family val="2"/>
      </rPr>
      <t>Cash-Flow x 100 : Nettoinvestition</t>
    </r>
  </si>
  <si>
    <t>I.3 u. CF</t>
  </si>
  <si>
    <t>K36A</t>
  </si>
  <si>
    <r>
      <t xml:space="preserve">Vereinfachter Innenfinanzierungsgrad I 
</t>
    </r>
    <r>
      <rPr>
        <sz val="10"/>
        <rFont val="Arial"/>
        <family val="2"/>
      </rPr>
      <t>Cash-Flow (vereinfacht) x 100 : Nettoinvestition</t>
    </r>
  </si>
  <si>
    <t>K37</t>
  </si>
  <si>
    <r>
      <t xml:space="preserve">Innenfinanzierungsgrad II 
</t>
    </r>
    <r>
      <rPr>
        <sz val="10"/>
        <rFont val="Arial"/>
        <family val="2"/>
      </rPr>
      <t>(Cash-Flow - Tilgungen) x 100 : Nettoinvestitionen</t>
    </r>
  </si>
  <si>
    <t>K37A</t>
  </si>
  <si>
    <r>
      <t xml:space="preserve">Vereinfachter Innenfinanzierungsgrad II 
</t>
    </r>
    <r>
      <rPr>
        <sz val="10"/>
        <rFont val="Arial"/>
        <family val="2"/>
      </rPr>
      <t>(Cash-Flow (vereinfacht) - Tilgungen) x 100 : Nettoinvestitionen</t>
    </r>
  </si>
  <si>
    <t>K38</t>
  </si>
  <si>
    <r>
      <t xml:space="preserve">Dynamischer Verschuldungsgrad 
</t>
    </r>
    <r>
      <rPr>
        <sz val="10"/>
        <rFont val="Arial"/>
        <family val="2"/>
      </rPr>
      <t>Effektivverschuldung : Cash-Flow</t>
    </r>
  </si>
  <si>
    <t>Jahre</t>
  </si>
  <si>
    <t>I.3-I.5 u. CF</t>
  </si>
  <si>
    <t>K38A</t>
  </si>
  <si>
    <r>
      <t xml:space="preserve">Vereinfachter dynamischer Verschuldungsgrad 
</t>
    </r>
    <r>
      <rPr>
        <sz val="10"/>
        <rFont val="Arial"/>
        <family val="2"/>
      </rPr>
      <t>Effektivverschuldung : Cash-Flow (vereinfacht)</t>
    </r>
  </si>
  <si>
    <t>K39</t>
  </si>
  <si>
    <r>
      <t xml:space="preserve">durchschn. Fremdkapitalkostensatz (lgfr.) </t>
    </r>
    <r>
      <rPr>
        <sz val="10"/>
        <rFont val="Arial"/>
        <family val="2"/>
      </rPr>
      <t>Fremdkapitalaufwendungen (langfristig) x 100 : langfristiges Fremdkapital (ohne Spareinlagen)</t>
    </r>
  </si>
  <si>
    <t>K39A</t>
  </si>
  <si>
    <r>
      <t xml:space="preserve">durchschn. Spareinlagenverzinsung 
</t>
    </r>
    <r>
      <rPr>
        <sz val="10"/>
        <rFont val="Arial"/>
        <family val="2"/>
      </rPr>
      <t>Zinsen für Spareinlagen x 100 : Spareinlagen</t>
    </r>
  </si>
  <si>
    <t>K39B</t>
  </si>
  <si>
    <r>
      <t xml:space="preserve">durchschn. Fremdkapitalkostensatz </t>
    </r>
    <r>
      <rPr>
        <sz val="10"/>
        <rFont val="Arial"/>
        <family val="2"/>
      </rPr>
      <t>Fremdkapitalaufwendungen x 100 : Fremdkapital</t>
    </r>
  </si>
  <si>
    <t>3. Ausgewählte Kennzahlen der Bewirtschaftungstätigkeit</t>
  </si>
  <si>
    <t>3.1. Strukturkennzahlen je m² Wohn-/Nutzfläche und Monat bzw. Jahr</t>
  </si>
  <si>
    <t>K40</t>
  </si>
  <si>
    <r>
      <t>Durchschnittliche Sollmiete</t>
    </r>
    <r>
      <rPr>
        <sz val="10"/>
        <rFont val="Arial"/>
        <family val="2"/>
      </rPr>
      <t xml:space="preserve">
Sollmieten eigene Einheiten insgesamt :
Summe Wohn-/Nutzfläche insgesamt : 12</t>
    </r>
  </si>
  <si>
    <t>I.2 u. I.6</t>
  </si>
  <si>
    <t>K40A</t>
  </si>
  <si>
    <r>
      <t>Durchschnittliche Wohnungsmiete</t>
    </r>
    <r>
      <rPr>
        <sz val="10"/>
        <rFont val="Arial"/>
        <family val="2"/>
      </rPr>
      <t xml:space="preserve">
Wohnungssollmieten eigene Einheiten insgesamt : 
Summe Wohnfläche inesgesamt : 12</t>
    </r>
  </si>
  <si>
    <t>K41</t>
  </si>
  <si>
    <r>
      <t>Durchschnittliche Umlagenerlöse</t>
    </r>
    <r>
      <rPr>
        <sz val="10"/>
        <rFont val="Arial"/>
        <family val="2"/>
      </rPr>
      <t xml:space="preserve">
Gebühren und Umlagen eigene Einheiten insgesamt : 
Summe Wohn-/Nutzfläche insgesamt : 12</t>
    </r>
  </si>
  <si>
    <t>K42</t>
  </si>
  <si>
    <r>
      <t>Durchschnittliche Mietsubventionen</t>
    </r>
    <r>
      <rPr>
        <sz val="10"/>
        <rFont val="Arial"/>
        <family val="2"/>
      </rPr>
      <t xml:space="preserve">
Mietsubventionen insgesamt : 
Summe Wohnfläche : 12</t>
    </r>
  </si>
  <si>
    <t>K43</t>
  </si>
  <si>
    <r>
      <t>Durchschnittliche Erlösschmälerungen</t>
    </r>
    <r>
      <rPr>
        <sz val="10"/>
        <rFont val="Arial"/>
        <family val="2"/>
      </rPr>
      <t xml:space="preserve">
Erlösschmälerungen  Mieten und Umlagen eigene Einheiten : 
Summe Wohn-/Nutzfläche insgesamt : 12</t>
    </r>
  </si>
  <si>
    <t>K44</t>
  </si>
  <si>
    <r>
      <t>Durchschnittliche Mietabschreibungen</t>
    </r>
    <r>
      <rPr>
        <sz val="10"/>
        <rFont val="Arial"/>
        <family val="2"/>
      </rPr>
      <t xml:space="preserve">
Abschreibungen und Wertberichtigungen auf Forderungen aus Vermietung eigene Einheiten : 
Summe Wohn-/Nutzfläche insgesamt : 12</t>
    </r>
  </si>
  <si>
    <t>I.2, I.7-8</t>
  </si>
  <si>
    <t>K45</t>
  </si>
  <si>
    <r>
      <t>Durchschnittliche "kalte" Betriebskosten (Fremdkosten)</t>
    </r>
    <r>
      <rPr>
        <sz val="10"/>
        <rFont val="Arial"/>
        <family val="2"/>
      </rPr>
      <t xml:space="preserve">
(Summe Betriebskosten insgesamt +  Grundsteuern - Heizungskosten (mit Warmwasserkosten)) eigene Einheiten: 
Summe Wohn-/Nutzfläche insgesamt : 12 </t>
    </r>
  </si>
  <si>
    <t>I.2, I.8-9</t>
  </si>
  <si>
    <t>K46</t>
  </si>
  <si>
    <r>
      <t>Durchschnittliche Gesamtbetriebskosten (Fremdkosten)</t>
    </r>
    <r>
      <rPr>
        <sz val="10"/>
        <rFont val="Arial"/>
        <family val="2"/>
      </rPr>
      <t xml:space="preserve">
(Summe Betriebskosten insgesamt +  Grundsteuern)  eigene Einheiten: Summe Wohn-/Nutzfläche insgesamt : 12</t>
    </r>
  </si>
  <si>
    <t>K47</t>
  </si>
  <si>
    <r>
      <t>Durchschnittliche Instandhaltungskosten (Fremdkosten)</t>
    </r>
    <r>
      <rPr>
        <sz val="10"/>
        <rFont val="Arial"/>
        <family val="2"/>
      </rPr>
      <t xml:space="preserve">
(Fremdkosten für Instandhaltung - Versicherungserstattungen) eigene Einheiten : Summe Wohn-/Nutzfläche insgesamt : 12</t>
    </r>
  </si>
  <si>
    <t>K48</t>
  </si>
  <si>
    <r>
      <t>Durchschnittliche jährliche Instandhaltungskosten (Fremdkosten)</t>
    </r>
    <r>
      <rPr>
        <sz val="10"/>
        <rFont val="Arial"/>
        <family val="2"/>
      </rPr>
      <t xml:space="preserve">
(Fremdkosten für Instandhaltung - Versicherungserstattungen) eigene Einheiten: Summe Wohn-/Nutzfläche insgesamt </t>
    </r>
  </si>
  <si>
    <t>K48A</t>
  </si>
  <si>
    <r>
      <t>Durchschnittlicher Gebäude- und Grundstücksbuchwert</t>
    </r>
    <r>
      <rPr>
        <sz val="10"/>
        <rFont val="Arial"/>
        <family val="2"/>
      </rPr>
      <t xml:space="preserve">
Gebäude- und Grundstücksbuchwert zu qm Wohn-/Nutzfläche eigene Einheiten</t>
    </r>
  </si>
  <si>
    <t>I.2 u. I.3</t>
  </si>
  <si>
    <t>K48B</t>
  </si>
  <si>
    <r>
      <t>Durchschnittliches langfristiges Fremdkapital</t>
    </r>
    <r>
      <rPr>
        <sz val="10"/>
        <rFont val="Arial"/>
        <family val="2"/>
      </rPr>
      <t xml:space="preserve">
lang- und mittelfristiges Fremdkapital je qm Wohn-/Nutzfläche eigene Einheiten</t>
    </r>
  </si>
  <si>
    <t>I.2 u. I.5</t>
  </si>
  <si>
    <t>K48C</t>
  </si>
  <si>
    <r>
      <t xml:space="preserve">Durchschnittliches gesamtes Fremdkapital </t>
    </r>
    <r>
      <rPr>
        <sz val="10"/>
        <rFont val="Arial"/>
        <family val="2"/>
      </rPr>
      <t xml:space="preserve">
Fremdkapital je qm Wohn-/Nutzfläche eigene Einheiten</t>
    </r>
  </si>
  <si>
    <t>K48D</t>
  </si>
  <si>
    <r>
      <t>Durchschnittlicher Gebäudebuchwert</t>
    </r>
    <r>
      <rPr>
        <sz val="10"/>
        <rFont val="Arial"/>
        <family val="2"/>
      </rPr>
      <t xml:space="preserve">
Gebäudebuchwert zu qm Wohn-/Nutzfläche eigene Einheiten</t>
    </r>
  </si>
  <si>
    <t>K48E</t>
  </si>
  <si>
    <r>
      <t xml:space="preserve">Investitionen in den Bestand 
</t>
    </r>
    <r>
      <rPr>
        <sz val="10"/>
        <rFont val="Arial"/>
        <family val="2"/>
      </rPr>
      <t>(Instandhaltungkosten+nachträgliche Herstellungskosten)/m²</t>
    </r>
  </si>
  <si>
    <t>3.2. Kennzahlen zur Vermietungssituation - eigener Bestand -</t>
  </si>
  <si>
    <t>K49</t>
  </si>
  <si>
    <r>
      <t>Fluktuationsrate Mietwohnungen</t>
    </r>
    <r>
      <rPr>
        <sz val="10"/>
        <rFont val="Arial"/>
        <family val="2"/>
      </rPr>
      <t xml:space="preserve">
Anzahl der Kündigungen und andere Auflösungen von Mietverhältnissen des Geschäftsjahres x 100 : 
gesamter Bestand an Mietwohnungen des Geschäftsjahres</t>
    </r>
  </si>
  <si>
    <t>I.2</t>
  </si>
  <si>
    <t>K49A</t>
  </si>
  <si>
    <r>
      <t>Neuvermietungsquote Mietwohnungen</t>
    </r>
    <r>
      <rPr>
        <sz val="10"/>
        <rFont val="Arial"/>
        <family val="2"/>
      </rPr>
      <t xml:space="preserve">
Anzahl der Neuvermietungen x 100 : Anzahl der Kündigungen und andere Auflösungen von Mietverhältnissen des Geschäftsjahres</t>
    </r>
  </si>
  <si>
    <t>K50</t>
  </si>
  <si>
    <r>
      <t>Leerstandsquote Mietwohnungen</t>
    </r>
    <r>
      <rPr>
        <sz val="10"/>
        <rFont val="Arial"/>
        <family val="2"/>
      </rPr>
      <t xml:space="preserve">
Durchschnittsbestand leerstehender Mietwohnungen pro Jahr x 
100 : gesamter Bestand an Mietwohnungen des Geschäftsjahres</t>
    </r>
  </si>
  <si>
    <t>K51</t>
  </si>
  <si>
    <r>
      <t>Leerstandsquote (Modernisierung) Mietwohnungen</t>
    </r>
    <r>
      <rPr>
        <sz val="10"/>
        <rFont val="Arial"/>
        <family val="2"/>
      </rPr>
      <t xml:space="preserve">
Durchschnittsbestand leerstehende Mietwohnungen auf Grund von Modernisierungsmaßnahmen pro Jahr x 100 : gesamter Bestand an Mietwohnungen des Geschäftsjahres</t>
    </r>
  </si>
  <si>
    <t>K52</t>
  </si>
  <si>
    <r>
      <t>Leerstandsquote (Abriss) Mietwohnungen</t>
    </r>
    <r>
      <rPr>
        <sz val="10"/>
        <rFont val="Arial"/>
        <family val="2"/>
      </rPr>
      <t xml:space="preserve">
Durchschnittsbestand leerstehende Mietwohnungen auf Grund von Abrissmaßnahmen pro Jahr x 100 : gesamter Bestand an Mietwohnungen des Geschäftsjahres</t>
    </r>
  </si>
  <si>
    <t>K53</t>
  </si>
  <si>
    <r>
      <t>Leerstandsquote (Verkäufe) Mietwohnungen</t>
    </r>
    <r>
      <rPr>
        <sz val="10"/>
        <rFont val="Arial"/>
        <family val="2"/>
      </rPr>
      <t xml:space="preserve">
Durchschnittsbestand leerstehende Mietwohnungen auf Grund von Verkäufen pro Jahr x 100 : gesamter Bestand an Mietwohnungen des Geschäftsjahres</t>
    </r>
  </si>
  <si>
    <t>K54</t>
  </si>
  <si>
    <r>
      <t>Leerstandsquote (Vermietungsschwierigkeiten) Mietwohnungen</t>
    </r>
    <r>
      <rPr>
        <sz val="10"/>
        <rFont val="Arial"/>
        <family val="2"/>
      </rPr>
      <t xml:space="preserve">
Durchschnittsbestand leerstehende Mietwohnungen auf Grund von Vermietungsschwierigkeiten pro Jahr x 100 : 
gesamter Bestand an Mietwohnungen des Geschäftsjahres</t>
    </r>
  </si>
  <si>
    <t>K55</t>
  </si>
  <si>
    <r>
      <t>Leerstandsquote (Stilllegung) Mietwohnungen</t>
    </r>
    <r>
      <rPr>
        <sz val="10"/>
        <rFont val="Arial"/>
        <family val="2"/>
      </rPr>
      <t xml:space="preserve">
Durchschnittsbestand leerstehende Mietwohnungen auf Grund von Stillegung pro Jahr x 100 : 
gesamter Bestand an Mietwohnungen des Geschäftsjahres</t>
    </r>
  </si>
  <si>
    <t>Teil II: Zusatzauswertung (Kennzahlen zur Bewirtschaftungstätigkeit und zum Personal- und Sachaufwand)</t>
  </si>
  <si>
    <t>Diese Kennzahlen werden nur ausgewiesen, wenn im Erfassungsbogen die Daten in den mit (x) gekennzeichneten Feldern ausgefüllt sind.</t>
  </si>
  <si>
    <t>1. Kennzahlen zur Bewirtschaftungstätigkeit (Spartenergebnis)</t>
  </si>
  <si>
    <t>1.1. Strukturkennzahlen je m² Wohn- / Nutzfläche und Monat bzw. Jahr</t>
  </si>
  <si>
    <t>Z02</t>
  </si>
  <si>
    <r>
      <t>Erlösschmälerungen</t>
    </r>
    <r>
      <rPr>
        <sz val="10"/>
        <rFont val="Arial"/>
        <family val="2"/>
      </rPr>
      <t xml:space="preserve">
Erlösschmälerungen betreffend Mieten und Umlagen des Geschäftsjahres : 
Summe Wohn-/Nutzfläche insgesamt : 12</t>
    </r>
  </si>
  <si>
    <t>Z03</t>
  </si>
  <si>
    <r>
      <t>Abschreibungen auf Mietforderungen</t>
    </r>
    <r>
      <rPr>
        <sz val="10"/>
        <rFont val="Arial"/>
        <family val="2"/>
      </rPr>
      <t xml:space="preserve">
Abschreibungen und Wertberichtigungen auf Forderungen aus Vermietung : Summe Wohn-/Nutzfläche insgesamt : 12</t>
    </r>
  </si>
  <si>
    <t>Z04</t>
  </si>
  <si>
    <r>
      <t>Instandhaltungskostensatz (mit Verwaltungskosten)</t>
    </r>
    <r>
      <rPr>
        <sz val="10"/>
        <rFont val="Arial"/>
        <family val="2"/>
      </rPr>
      <t xml:space="preserve">
(Summe Instandhaltungskosten insgesamt + Regiebetriebskosten + anteil. Personal- und Sachaufwand (betreffend Instandhaltung)) : 
Summe Wohn-/Nutzfläche insgesamt : 12</t>
    </r>
  </si>
  <si>
    <t>I.2, I.8, II</t>
  </si>
  <si>
    <t>Z04A</t>
  </si>
  <si>
    <r>
      <t>Instandhaltungskostensatz jährlich (mit Verwaltungskosten)</t>
    </r>
    <r>
      <rPr>
        <sz val="10"/>
        <rFont val="Arial"/>
        <family val="2"/>
      </rPr>
      <t xml:space="preserve">
(Summe Instandhaltungskosten insgesamt + Regiebetriebskosten + anteil. Personal- und Sachaufwand (betreffend Instandhaltung)) : 
Summe Wohn-/Nutzfläche insgesamt</t>
    </r>
  </si>
  <si>
    <t>Z05</t>
  </si>
  <si>
    <r>
      <t>planmäßige Abschreibung auf Sachanlagen der Bewirtschaftungstätigkeit</t>
    </r>
    <r>
      <rPr>
        <sz val="10"/>
        <rFont val="Arial"/>
        <family val="2"/>
      </rPr>
      <t xml:space="preserve">
Planmäßige Abschreibungen der Bewirtschaftungstätigkeit auf Sachanlagen insges. (ohne Abschreibungen für BAB) : 
Summe Wohn-/Nutzfläche insgesamt : 12</t>
    </r>
  </si>
  <si>
    <t>I.2 u. I.8</t>
  </si>
  <si>
    <t>Z06</t>
  </si>
  <si>
    <r>
      <t>Fremdkapitalzinsen-Bewirtschaftungstätigkeit</t>
    </r>
    <r>
      <rPr>
        <sz val="10"/>
        <rFont val="Arial"/>
        <family val="2"/>
      </rPr>
      <t xml:space="preserve">
(Fremdkapitalaufwendungen (langfristig) und Erbbauzinsaufw. für Vermietungsobjekte) : 
Summe Wohn-/Nutzfläche insgesamt : 12</t>
    </r>
  </si>
  <si>
    <t>I.2 u. I.9</t>
  </si>
  <si>
    <t>Z07</t>
  </si>
  <si>
    <r>
      <t>Verwaltungskosten für eigene Einheiten</t>
    </r>
    <r>
      <rPr>
        <sz val="10"/>
        <rFont val="Arial"/>
        <family val="2"/>
      </rPr>
      <t xml:space="preserve">
Anteiliger Personal- und Sachaufwand für Verwaltung (Verwaltungskosten der Bewirtschaftungstätigkeit) : 
Summe Wohn-/Nutzfläche insgesamt : 12</t>
    </r>
  </si>
  <si>
    <t>I.2 u. II</t>
  </si>
  <si>
    <t>Z08</t>
  </si>
  <si>
    <r>
      <t>Wirtschaftliches Ergebnis Bewirtschaftungstätigkeit</t>
    </r>
    <r>
      <rPr>
        <sz val="10"/>
        <rFont val="Arial"/>
        <family val="2"/>
      </rPr>
      <t xml:space="preserve">
Wirtschaftliches Ergebnis der Bewirtschaftungstätigkeit : 
Summe Wohn-/Nutzfläche insgesamt : 12</t>
    </r>
  </si>
  <si>
    <t>Erg.HBW</t>
  </si>
  <si>
    <t>Z09</t>
  </si>
  <si>
    <r>
      <t>Geldrechnungsmäßiges Ergebnis Bewirtschaftungstätigkeit</t>
    </r>
    <r>
      <rPr>
        <sz val="10"/>
        <rFont val="Arial"/>
        <family val="2"/>
      </rPr>
      <t xml:space="preserve">
Geldrechnungsmäßiges Ergebnis der  Bewirtschaftungstätigkeit : 
Summe Wohn-/Nutzfläche insgesamt : 12</t>
    </r>
  </si>
  <si>
    <t>1.2. Strukturkennzahlen in % der Sollmieten oder Istmieten</t>
  </si>
  <si>
    <t>Z10</t>
  </si>
  <si>
    <r>
      <t>Erlössschmälerungsquote</t>
    </r>
    <r>
      <rPr>
        <sz val="10"/>
        <rFont val="Arial"/>
        <family val="2"/>
      </rPr>
      <t xml:space="preserve">
Erlösschmälerungen betreffend Mieten und Umlagen des Geschäftsjahres in % der Sollmieten und Umlagen</t>
    </r>
  </si>
  <si>
    <t>I.6</t>
  </si>
  <si>
    <t>Z11</t>
  </si>
  <si>
    <r>
      <t>Maßnahmenbedingte Erlössschmälerungsquote</t>
    </r>
    <r>
      <rPr>
        <sz val="10"/>
        <rFont val="Arial"/>
        <family val="2"/>
      </rPr>
      <t xml:space="preserve">
Maßnahmebedingte Erlösschmälerungen nur betreffend  Mieten des Geschäftsjahres in % der Sollmieten
(d.h.: gewollte, geplante Leerstände durch Abriss, Verkauf, Umbau, Modernisierung, Instandsetzung u.ä.m) </t>
    </r>
  </si>
  <si>
    <t>Z12</t>
  </si>
  <si>
    <r>
      <t>Abschreibungsquote (Mietforderungen)</t>
    </r>
    <r>
      <rPr>
        <sz val="10"/>
        <rFont val="Arial"/>
        <family val="2"/>
      </rPr>
      <t xml:space="preserve">
Abschreibungen und Wertberichtigungen  des Geschäftsjahres auf  Forderungen aus Vermietung in % der Sollmieten</t>
    </r>
  </si>
  <si>
    <t>I.6 u. I.8</t>
  </si>
  <si>
    <t>Z13</t>
  </si>
  <si>
    <r>
      <t>Instandhaltungskostenquote</t>
    </r>
    <r>
      <rPr>
        <sz val="10"/>
        <rFont val="Arial"/>
        <family val="2"/>
      </rPr>
      <t xml:space="preserve">
Summe Instandhaltungskosten insgesamt +  Regiebetriebskosten + anteil. Personal- und Sachaufwand (betreffend Instandhaltung) in % der Sollmieten</t>
    </r>
  </si>
  <si>
    <t>I.6-I.8</t>
  </si>
  <si>
    <t>Z14</t>
  </si>
  <si>
    <r>
      <t>Abschreibungsquote (Sachanlagen)</t>
    </r>
    <r>
      <rPr>
        <sz val="10"/>
        <rFont val="Arial"/>
        <family val="2"/>
      </rPr>
      <t xml:space="preserve">
Planmäßige Abschreibungen der Bewirtschaftungstätigkeit auf Sachanlagen insgesamt (ohne Abschreibungen für BAB) in % der Sollmieten</t>
    </r>
  </si>
  <si>
    <t>Z14A</t>
  </si>
  <si>
    <r>
      <t>Abschreibungssatz</t>
    </r>
    <r>
      <rPr>
        <sz val="10"/>
        <rFont val="Arial"/>
        <family val="2"/>
      </rPr>
      <t xml:space="preserve">
planmäßige Afa für Wohn- und Geschäftsbauten / Buchwerte der Gebäude</t>
    </r>
  </si>
  <si>
    <r>
      <t>Zinsdeckung</t>
    </r>
    <r>
      <rPr>
        <sz val="10"/>
        <rFont val="Arial"/>
        <family val="2"/>
      </rPr>
      <t xml:space="preserve">
Fremdkapitalaufwendungen (langfristig) +  Erbbauzinsaufwand für Vermietungsobjekte in % der Sollmieten</t>
    </r>
  </si>
  <si>
    <t>I.6 u. I.9</t>
  </si>
  <si>
    <r>
      <t>Kapitaldienstdeckung</t>
    </r>
    <r>
      <rPr>
        <sz val="10"/>
        <rFont val="Arial"/>
        <family val="2"/>
      </rPr>
      <t xml:space="preserve">
Kapitaldienst (+Disagioauflösung) auf Objektfinanzierungsmittel +Erbauzinsen in % der Sollmieten einschließlich Zuschüssen</t>
    </r>
  </si>
  <si>
    <t>I.5-6, I.9</t>
  </si>
  <si>
    <t>Z16</t>
  </si>
  <si>
    <r>
      <t>eigene Verwaltungskostenquote</t>
    </r>
    <r>
      <rPr>
        <sz val="10"/>
        <rFont val="Arial"/>
        <family val="2"/>
      </rPr>
      <t xml:space="preserve">
Anteiliger Personal- und Sachaufwand für Verwaltung (Verwaltungskosten der Bewirtschaftungstätigkeit) in % der Sollmieten</t>
    </r>
  </si>
  <si>
    <t>I.6 u. II</t>
  </si>
  <si>
    <t>Z17</t>
  </si>
  <si>
    <r>
      <t>Wirtschaftliches Ergebnis Bewirtschaftungstätigkeit</t>
    </r>
    <r>
      <rPr>
        <sz val="10"/>
        <rFont val="Arial"/>
        <family val="2"/>
      </rPr>
      <t xml:space="preserve">
Wirtschaftliches Ergebnis der Bewirtschaftungstätigkeit in % der Sollmieten einschließlich Mietsubventionen</t>
    </r>
  </si>
  <si>
    <t>Z18</t>
  </si>
  <si>
    <r>
      <t>Geldrechnungsmäßiges Ergebnis Bewirtschaftungstätigkeit</t>
    </r>
    <r>
      <rPr>
        <sz val="10"/>
        <rFont val="Arial"/>
        <family val="2"/>
      </rPr>
      <t xml:space="preserve">
Geldrechnungsmäßiges Ergebnis Bewirtschaftungstätigkeit in % der Sollmieten einschließlich Mietsubventionen</t>
    </r>
  </si>
  <si>
    <t>Z18A</t>
  </si>
  <si>
    <r>
      <t>Zinsdeckung (Istmiete)</t>
    </r>
    <r>
      <rPr>
        <sz val="10"/>
        <rFont val="Arial"/>
        <family val="2"/>
      </rPr>
      <t xml:space="preserve">
Fremdkapitalaufwendungen (langfristig) +  Erbbauzinsaufwand für Vermietungsobjekte in % der Istmiete einschließlich Zuschüssen</t>
    </r>
  </si>
  <si>
    <t>Z18B</t>
  </si>
  <si>
    <r>
      <t>Kapitaldienstdeckung (Istmiete)</t>
    </r>
    <r>
      <rPr>
        <sz val="10"/>
        <rFont val="Arial"/>
        <family val="2"/>
      </rPr>
      <t xml:space="preserve">
Kapitaldienst (+Disagioauflösung) auf Objektfinanzierungsmittel +Erbauzinsen in % der Istmiete einschließlich Zuschüssen</t>
    </r>
  </si>
  <si>
    <t>Z18C</t>
  </si>
  <si>
    <r>
      <t>Ertragsmultiplikator (Maklerfaktor)</t>
    </r>
    <r>
      <rPr>
        <sz val="10"/>
        <rFont val="Arial"/>
        <family val="2"/>
      </rPr>
      <t xml:space="preserve">
Istmiete einschließlich Zuschüssen in % der Buchwerte der Gebäude inkl. Grundstücke</t>
    </r>
  </si>
  <si>
    <t>I.3 u. I.6</t>
  </si>
  <si>
    <t>Z18D</t>
  </si>
  <si>
    <r>
      <t xml:space="preserve">Mietenmultiplikator
</t>
    </r>
    <r>
      <rPr>
        <sz val="10"/>
        <rFont val="Arial"/>
        <family val="2"/>
      </rPr>
      <t>Buchwerte der Gebäude inkl. Grundstücke als x-faches der Istmiete</t>
    </r>
  </si>
  <si>
    <t>2. Kennzahlen zum Personal- und Sachaufwand</t>
  </si>
  <si>
    <t>Z19</t>
  </si>
  <si>
    <r>
      <t>Durchschnittliche Personalkosten/Verwaltungsmitarbeiter</t>
    </r>
    <r>
      <rPr>
        <sz val="10"/>
        <rFont val="Arial"/>
        <family val="2"/>
      </rPr>
      <t xml:space="preserve">
Summe persönlicher Kosten aktiver Beschäftigter (ohne Regie/Hauswarte) : 
Summe (akt.) Personalbestand (ohne Regie/Hauswarte)</t>
    </r>
  </si>
  <si>
    <t>I.1 u. II</t>
  </si>
  <si>
    <t>Z19A</t>
  </si>
  <si>
    <r>
      <t>Durchschnittliche Personalkosten/Mitarbeiter</t>
    </r>
    <r>
      <rPr>
        <sz val="10"/>
        <rFont val="Arial"/>
        <family val="2"/>
      </rPr>
      <t xml:space="preserve">
Summe persönlicher Kosten </t>
    </r>
    <r>
      <rPr>
        <u/>
        <sz val="10"/>
        <rFont val="Arial"/>
        <family val="2"/>
      </rPr>
      <t>aller</t>
    </r>
    <r>
      <rPr>
        <sz val="10"/>
        <rFont val="Arial"/>
        <family val="2"/>
      </rPr>
      <t xml:space="preserve"> aktiv Beschäftigter : 
Summe (akt.) Personalbestand</t>
    </r>
  </si>
  <si>
    <t>Z19B</t>
  </si>
  <si>
    <r>
      <t>Umsatzerlöse/Mitarbeiter</t>
    </r>
    <r>
      <rPr>
        <sz val="10"/>
        <rFont val="Arial"/>
        <family val="2"/>
      </rPr>
      <t xml:space="preserve">
Summe Umsatzerlöse : 
Summe (akt.) Personalbestand</t>
    </r>
  </si>
  <si>
    <t>Z20</t>
  </si>
  <si>
    <r>
      <t>Durchschnittliche Sachkosten/Verwaltungsmitarbeiter</t>
    </r>
    <r>
      <rPr>
        <sz val="10"/>
        <rFont val="Arial"/>
        <family val="2"/>
      </rPr>
      <t xml:space="preserve">
Summe sächlicher Kosten (ohne Regie/Hauswarte) : 
Summe (akt.) Personalbestand (ohne Regie/Hauswarte)</t>
    </r>
  </si>
  <si>
    <t>Z21</t>
  </si>
  <si>
    <r>
      <t>Durchschnittliche Verwaltungskosten/Verwaltungsmitarbeiter</t>
    </r>
    <r>
      <rPr>
        <sz val="10"/>
        <rFont val="Arial"/>
        <family val="2"/>
      </rPr>
      <t xml:space="preserve">
(Summe persönlicher und sächlicher Kosten aktiver Beschäftigter (ohne Regie/Hauswarte)) : 
Summe (akt.) Personalbestand (ohne Regie/Hauswarte)</t>
    </r>
  </si>
  <si>
    <t>Z22</t>
  </si>
  <si>
    <r>
      <t xml:space="preserve">Durchschnittliche Altersversorgung/Verwaltungsmitarbeiter </t>
    </r>
    <r>
      <rPr>
        <sz val="10"/>
        <rFont val="Arial"/>
        <family val="2"/>
      </rPr>
      <t xml:space="preserve">
Summe Aufwand für Altersversorgung (ohne Regie/Hauswarte) insgesamt : 
Summe (akt.) Personalbestand (ohne Regie/Hauswarte)</t>
    </r>
  </si>
  <si>
    <t>Z23</t>
  </si>
  <si>
    <r>
      <t>Verwaltungskostensatz I</t>
    </r>
    <r>
      <rPr>
        <sz val="10"/>
        <rFont val="Arial"/>
        <family val="2"/>
      </rPr>
      <t xml:space="preserve">
durchschnittlicher Personal- und Sachaufwand je WE für eigene und durch Treuhand u./o. Verwaltervertrag betreute Einheiten insgesamt </t>
    </r>
  </si>
  <si>
    <t>VERW</t>
  </si>
  <si>
    <t>Z23A</t>
  </si>
  <si>
    <r>
      <t>Verwaltungskostensatz IV</t>
    </r>
    <r>
      <rPr>
        <sz val="10"/>
        <rFont val="Arial"/>
        <family val="2"/>
      </rPr>
      <t xml:space="preserve">
durchschnittlicher Personal- und Sachaufwand (eigene Einheiten) : Istmieten (eigene Einheiten)</t>
    </r>
  </si>
  <si>
    <t>Z23B</t>
  </si>
  <si>
    <r>
      <t>Verwaltungskostensatz V</t>
    </r>
    <r>
      <rPr>
        <sz val="10"/>
        <rFont val="Arial"/>
        <family val="2"/>
      </rPr>
      <t xml:space="preserve">
durchschnittlicher Personal- und Sachaufwand : Umsatzerlösen</t>
    </r>
  </si>
  <si>
    <t>Z24</t>
  </si>
  <si>
    <r>
      <t>Verwaltungskostensatz II</t>
    </r>
    <r>
      <rPr>
        <sz val="10"/>
        <rFont val="Arial"/>
        <family val="2"/>
      </rPr>
      <t xml:space="preserve">
durchschnittlicher Personal- und Sachaufwand je WE für eigene Einheiten (Bewirtschaftungstätigkeit)</t>
    </r>
  </si>
  <si>
    <t>Z25</t>
  </si>
  <si>
    <r>
      <t>Verwaltungskostensatz III</t>
    </r>
    <r>
      <rPr>
        <sz val="10"/>
        <rFont val="Arial"/>
        <family val="2"/>
      </rPr>
      <t xml:space="preserve">
durchschnittlicher Personal- und Sachaufwand je WE für durch Treuhand u./o. Verwaltervertrag betreute Einheiten (verwaltungsmäßige Betreuung)</t>
    </r>
  </si>
  <si>
    <t>Z26</t>
  </si>
  <si>
    <r>
      <t>Verwaltete Einheiten je Mitarbeiter</t>
    </r>
    <r>
      <rPr>
        <sz val="10"/>
        <rFont val="Arial"/>
        <family val="2"/>
      </rPr>
      <t xml:space="preserve">
Summe WE insgesamt (eigene und übrige verwaltete WE) : Summe Personal Bewirtschaftungstätigkeit und verwaltungsmäßige Betreuung (Beschäftigungsgrad Bewirtschaftungstätigkeit / verwaltungsmäßige Betreuung)</t>
    </r>
  </si>
  <si>
    <t>WE/Mitarb.</t>
  </si>
  <si>
    <t>Anzahl der Werte außerhalb des Erwartungsbereichs</t>
  </si>
  <si>
    <t xml:space="preserve"> </t>
  </si>
  <si>
    <t>Management Summary</t>
  </si>
  <si>
    <t>1.</t>
  </si>
  <si>
    <t>Kennzahlen zum Bestand und zur Bestandsstruktur</t>
  </si>
  <si>
    <t>Kennziffer</t>
  </si>
  <si>
    <t>Formelzusammensetzung</t>
  </si>
  <si>
    <t>MS01</t>
  </si>
  <si>
    <t>Anzahl bewirtschaftete Einheiten</t>
  </si>
  <si>
    <t>VE</t>
  </si>
  <si>
    <t>MS02</t>
  </si>
  <si>
    <t xml:space="preserve">Sollmiete </t>
  </si>
  <si>
    <t>€/m²/Monat</t>
  </si>
  <si>
    <t>MS03</t>
  </si>
  <si>
    <t xml:space="preserve">Mietsubvention </t>
  </si>
  <si>
    <t>MS04</t>
  </si>
  <si>
    <t>Leerstand Gesamt</t>
  </si>
  <si>
    <t>MS05</t>
  </si>
  <si>
    <t>Vertriebsbedingter Leerstand</t>
  </si>
  <si>
    <t>MS06</t>
  </si>
  <si>
    <t>Gesamtbuchwert zu Nutzfläche</t>
  </si>
  <si>
    <t>€/m²</t>
  </si>
  <si>
    <t>MS07</t>
  </si>
  <si>
    <t>Mittel- und langfristige Verschuldung 
zu Nutzfläche</t>
  </si>
  <si>
    <t>MS08</t>
  </si>
  <si>
    <t>Ankaufstätigkeit im AV und UV</t>
  </si>
  <si>
    <t>MS09</t>
  </si>
  <si>
    <t>Verkaufstätigkeit (Einzelprivatisierung)</t>
  </si>
  <si>
    <t>MS10</t>
  </si>
  <si>
    <t>Verkaufstätigkeit (Paketverkäufe)</t>
  </si>
  <si>
    <t>2.</t>
  </si>
  <si>
    <t>Kennzahlen zur Vermögens- und Kapitalstruktur</t>
  </si>
  <si>
    <t>MS11</t>
  </si>
  <si>
    <t>Mio. €</t>
  </si>
  <si>
    <t>MS12</t>
  </si>
  <si>
    <t>Eigenkapitalquote (betriebswirtschaftlich)</t>
  </si>
  <si>
    <t>MS13</t>
  </si>
  <si>
    <t>Anlagendeckungsgrad</t>
  </si>
  <si>
    <t>MS14</t>
  </si>
  <si>
    <t>Anlagenabnutzungsgrad</t>
  </si>
  <si>
    <t>3.</t>
  </si>
  <si>
    <t>Kennzahlen zur Ergebnis- und Cash Flow- Struktur</t>
  </si>
  <si>
    <t>MS15</t>
  </si>
  <si>
    <t>Umsatzerlöse aus der
Bewirtschaftungstätigkeit</t>
  </si>
  <si>
    <t>Tsd. €</t>
  </si>
  <si>
    <t>MS16</t>
  </si>
  <si>
    <t>Sollmieten (ohne Betriebskosten)</t>
  </si>
  <si>
    <t>MS17</t>
  </si>
  <si>
    <t>Erlöse aus Verkäufen des AV und UV
(Capital Gains)</t>
  </si>
  <si>
    <t>MS18</t>
  </si>
  <si>
    <t>MS19</t>
  </si>
  <si>
    <t>MS19A</t>
  </si>
  <si>
    <t>EBITDA/Sollmieten</t>
  </si>
  <si>
    <t>MS19B</t>
  </si>
  <si>
    <t>EBITDA-M</t>
  </si>
  <si>
    <t>MS19C</t>
  </si>
  <si>
    <t>EBITDA-M/Sollmieten</t>
  </si>
  <si>
    <t>MS20</t>
  </si>
  <si>
    <t>EBIT</t>
  </si>
  <si>
    <t>MS21</t>
  </si>
  <si>
    <t>Interest Coverage
(Zinsdeckung)</t>
  </si>
  <si>
    <t>MS22</t>
  </si>
  <si>
    <t>EBT</t>
  </si>
  <si>
    <t>MS23</t>
  </si>
  <si>
    <t>EAT</t>
  </si>
  <si>
    <t>MS24</t>
  </si>
  <si>
    <t>Cash Flow (vereinfacht)</t>
  </si>
  <si>
    <t>4.</t>
  </si>
  <si>
    <t>Rentabilitäts- und Cash Flow- Kennziffern</t>
  </si>
  <si>
    <t>MS25</t>
  </si>
  <si>
    <t>Gesamtkapitalrendite</t>
  </si>
  <si>
    <t>MS26</t>
  </si>
  <si>
    <t>Eigenkapitalrendite (betriebsw.)</t>
  </si>
  <si>
    <t>MS28</t>
  </si>
  <si>
    <t>Effektivverschuldung zu Cash Flow
(dynamischer Verschuldungsgrad)</t>
  </si>
  <si>
    <t>MS29</t>
  </si>
  <si>
    <r>
      <t xml:space="preserve">Finanzwirtschaftliche EK- Rendite
</t>
    </r>
    <r>
      <rPr>
        <sz val="6"/>
        <rFont val="Arial"/>
        <family val="2"/>
      </rPr>
      <t>(Cash Flow Return On Equity CFROE)</t>
    </r>
  </si>
  <si>
    <t>MS30</t>
  </si>
  <si>
    <r>
      <t xml:space="preserve">Finanzwirtschaftliche GK- Rendite 
</t>
    </r>
    <r>
      <rPr>
        <sz val="6"/>
        <rFont val="Arial"/>
        <family val="2"/>
      </rPr>
      <t>(Cash Flow Return On Capital Employed CFROCE)</t>
    </r>
  </si>
  <si>
    <t>5.</t>
  </si>
  <si>
    <t>Kennziffern zur Investitionstätigkeit</t>
  </si>
  <si>
    <t>MS31</t>
  </si>
  <si>
    <t>Nettoinvestitionen SAV</t>
  </si>
  <si>
    <t>MS32</t>
  </si>
  <si>
    <t>Modernisierungskosten 
Wohnbauten (Aktivierung)</t>
  </si>
  <si>
    <t>MS33</t>
  </si>
  <si>
    <t>Ankaufstätigkeit
Ankaufinvestitionen im AV und UV</t>
  </si>
  <si>
    <t>MS34</t>
  </si>
  <si>
    <t>MS35</t>
  </si>
  <si>
    <t>Reinvestitionsquote</t>
  </si>
  <si>
    <t>Datenerfassung:</t>
  </si>
  <si>
    <t>Berichtsjahr</t>
  </si>
  <si>
    <t>Datenerfassung Mietwohnungsbau</t>
  </si>
  <si>
    <t>Gesamtkosten fertiggestellter Mietwohnungen</t>
  </si>
  <si>
    <t>€</t>
  </si>
  <si>
    <t xml:space="preserve">  davon Grundstückskosten</t>
  </si>
  <si>
    <t>Wohnfläche fertiggestellter Mietwohnungen</t>
  </si>
  <si>
    <t>Datenerfassung Bauträger</t>
  </si>
  <si>
    <t>Im Geschäftsjahr übergebene Wohneinheiten</t>
  </si>
  <si>
    <t>Am 31.12  im Bau befindliche Wohneinheiten</t>
  </si>
  <si>
    <t xml:space="preserve">   -davon mit abgeschlossenen Kaufverträgen</t>
  </si>
  <si>
    <t>Umsatzerlöse aus Verkaufstätigkeit</t>
  </si>
  <si>
    <t>Wohnfläche übergebener (verkaufter) Hauseinheiten</t>
  </si>
  <si>
    <t>Wohnfläche übergebener (verkaufter) Eigentumswohnungen</t>
  </si>
  <si>
    <t>Gesamtkosten verkaufter Eigentumswohnungen</t>
  </si>
  <si>
    <t>Baukostenrückstellungen für verkaufte Eigentumswohnungen</t>
  </si>
  <si>
    <t>Geamtkosten verkaufter Hauseinheiten</t>
  </si>
  <si>
    <t>Baukostenrückstellungen für verkaufte Hauseinheiten</t>
  </si>
  <si>
    <t xml:space="preserve">Über Makler verkaufte (von den übergebenen) Wohneinheiten </t>
  </si>
  <si>
    <t>Datenerfassung WEG-Verwaltung</t>
  </si>
  <si>
    <r>
      <t>Verwaltete Wohn- und gewerbliche Einheiten (</t>
    </r>
    <r>
      <rPr>
        <b/>
        <sz val="9"/>
        <rFont val="Arial"/>
        <family val="2"/>
      </rPr>
      <t>Eigentümergemeinschaften</t>
    </r>
    <r>
      <rPr>
        <sz val="9"/>
        <rFont val="Arial"/>
        <family val="2"/>
      </rPr>
      <t xml:space="preserve">) </t>
    </r>
  </si>
  <si>
    <t>Eigentümergemeinschaften</t>
  </si>
  <si>
    <r>
      <t xml:space="preserve">Umsatzerlöse aus Verwaltergebühren </t>
    </r>
    <r>
      <rPr>
        <b/>
        <sz val="9"/>
        <rFont val="Arial"/>
        <family val="2"/>
      </rPr>
      <t>(Eigentümergemeinschaften)</t>
    </r>
  </si>
  <si>
    <t>Umsatzerlöse aus Zusatzleistungen (z.B. Hausmeisterdienste u. a.)</t>
  </si>
  <si>
    <r>
      <t xml:space="preserve">Umsatzerlöse </t>
    </r>
    <r>
      <rPr>
        <b/>
        <sz val="9"/>
        <rFont val="Arial"/>
        <family val="2"/>
      </rPr>
      <t>sonstige Verwaltungen</t>
    </r>
  </si>
  <si>
    <t>Datenerfassung Hausverwaltung</t>
  </si>
  <si>
    <t>Anzahl der eigenen Wohnungen 31.12.</t>
  </si>
  <si>
    <t>Öffentlich geförderte Wohnungen (alle Förderwege)</t>
  </si>
  <si>
    <t>Sollmieten insgesamt</t>
  </si>
  <si>
    <t>Wohnfläche der eigenen Wohnungen</t>
  </si>
  <si>
    <t>Nutzfläche der vermieteten gewerblichen Einheiten</t>
  </si>
  <si>
    <t>Erlösschmälerungen  nur Wohnungen</t>
  </si>
  <si>
    <t>Abschreibungen und Wertberichtigungen Mietforderungen</t>
  </si>
  <si>
    <t>Im Geschäftsjahr durch Tausch gekündigte Wohnungen</t>
  </si>
  <si>
    <t>Aktivierte Modernisierungskosten</t>
  </si>
  <si>
    <t>Datenerfassung Personalwirtschaft</t>
  </si>
  <si>
    <t>Löhne und Gehälter aller Beschäftigten</t>
  </si>
  <si>
    <t>Sozialabgaben aller Beschäftigten</t>
  </si>
  <si>
    <t xml:space="preserve">Aufwendungen für Altersversorgung aller Beschäftigten </t>
  </si>
  <si>
    <t>Freiwillige soziale Aufwendungen</t>
  </si>
  <si>
    <t>Datenerfassung Finanzwirtschaft</t>
  </si>
  <si>
    <t>Fremdkapitalzinsen</t>
  </si>
  <si>
    <t>Planmässige Abschreibungen Anlagevermögen</t>
  </si>
  <si>
    <t xml:space="preserve">Abschreibungen Forderungen und Veränderung der Wertberichtigung </t>
  </si>
  <si>
    <t>Abschreibungen Geldbeschaffungskosten</t>
  </si>
  <si>
    <t>Kennzahlen</t>
  </si>
  <si>
    <t>Bautätigkeit</t>
  </si>
  <si>
    <t>Gesamtkosten übergebener Häuser pro qm</t>
  </si>
  <si>
    <t xml:space="preserve">  davon Grundstückskosten pro qm </t>
  </si>
  <si>
    <t>Herstellungskosten ohne Grundstückskosten</t>
  </si>
  <si>
    <t>Gesamtkosten übergebener Eigentumswohnungen pro qm</t>
  </si>
  <si>
    <t>Ertrag % der Gesamtkosten</t>
  </si>
  <si>
    <t>Maklerquote der übergebenen Wohnungen</t>
  </si>
  <si>
    <t>Gesamtkosten fertiggestellter Mietwohnungen pro qm</t>
  </si>
  <si>
    <t>Herstellungskosten fertiggestellter Mietwohnungen pro qm</t>
  </si>
  <si>
    <t>Hausbewirtschaftung</t>
  </si>
  <si>
    <t>Tauschrate Wohnungen</t>
  </si>
  <si>
    <t>Instandhaltungskosten pro qm Wohn- Nutzfläche</t>
  </si>
  <si>
    <t>Modernisierungskosten pro qm Wohn- Nutzfläche</t>
  </si>
  <si>
    <t>Gebäudeerhaltungskosten pro qm Wohn- Nutzfläche</t>
  </si>
  <si>
    <t>Gebäudeerhaltungsquote</t>
  </si>
  <si>
    <t>Förderquote Wohnungen</t>
  </si>
  <si>
    <t>Sonstige Kennzahlen</t>
  </si>
  <si>
    <t>Verwaltete Wohn- und gewerbliche Einheiten (ohne Garagen)</t>
  </si>
  <si>
    <t>Umsatzerlöse aus Verwaltergebühren</t>
  </si>
  <si>
    <t>Durchschnittliche Verwaltergebühren Pro Wohnung</t>
  </si>
  <si>
    <t xml:space="preserve">Gesamtaufwand (Verwaltungsaufwand, Abschreibungen, Zinsen, </t>
  </si>
  <si>
    <t>Instandhaltungskosten, sonstige Kosten Hausbewirtschaftung)</t>
  </si>
  <si>
    <t>Nachhaltige Erträge (Mietwohnungen, Verwaltung Fremdwohnungen)</t>
  </si>
  <si>
    <t>Deckungsgrad</t>
  </si>
  <si>
    <t>Kennzahlen zur Wohnungseigentumsverwaltung des Unternehmens</t>
  </si>
  <si>
    <t>A. Absolute WEG-Unternehmenskennzahlen für internen 5-Jahresvergleich</t>
  </si>
  <si>
    <t>1. Aus dem Jahresabschluss/BAB abgeleitete Zahlen</t>
  </si>
  <si>
    <t>WK06</t>
  </si>
  <si>
    <t>Jahresergebnis WEG-Verwaltung</t>
  </si>
  <si>
    <t>WK07</t>
  </si>
  <si>
    <t>WEG-Verwaltung Umsatzerlöse
(Verwaltung und Zusatzerlöse)</t>
  </si>
  <si>
    <t>WK12</t>
  </si>
  <si>
    <t>WEG-Verwaltung Personalkosten</t>
  </si>
  <si>
    <t>WK08</t>
  </si>
  <si>
    <t>Übrige WEG-Verwaltungskosten</t>
  </si>
  <si>
    <t>WK16</t>
  </si>
  <si>
    <t>Anzahl verwalteter WEG-Einheiten</t>
  </si>
  <si>
    <t>WK16A</t>
  </si>
  <si>
    <t>Anzahl betreute Eigentümergemeinschaften</t>
  </si>
  <si>
    <t>WK17</t>
  </si>
  <si>
    <t>St</t>
  </si>
  <si>
    <t>WK18</t>
  </si>
  <si>
    <t>Baujahr verwaltete Liegenschaften (Durchschnitt)</t>
  </si>
  <si>
    <t>WK19</t>
  </si>
  <si>
    <t>Anteil der WEG innerhalb 25 km vom Sitz der Geschäftsstelle</t>
  </si>
  <si>
    <t>B. Relative WEG-Unternehmenskennzahlen im externen Vergleich</t>
  </si>
  <si>
    <t>1. Kennzahlen zur Erfolgsanalyse</t>
  </si>
  <si>
    <t>WK27</t>
  </si>
  <si>
    <t>Jahresergebnis je Mitarbeiter (p.a.)</t>
  </si>
  <si>
    <t>Euro/p.a.</t>
  </si>
  <si>
    <t>WK27A</t>
  </si>
  <si>
    <t xml:space="preserve">Jahresergebnis je Mitarbeiter (p.M.)
</t>
  </si>
  <si>
    <t>Euro/p.M.</t>
  </si>
  <si>
    <t>WK30</t>
  </si>
  <si>
    <t xml:space="preserve">Jahresergebnis je Gemeinschaft (p.a.)
</t>
  </si>
  <si>
    <t>WK30A</t>
  </si>
  <si>
    <t xml:space="preserve">Jahresergebnis je Gemeinschaft (p.M.)
</t>
  </si>
  <si>
    <t>WK31</t>
  </si>
  <si>
    <t xml:space="preserve">Umsatzerlöse je Gemeinschaft (p.a.) </t>
  </si>
  <si>
    <t>WK31A</t>
  </si>
  <si>
    <t>Umsatzerlöse je Gemeinschaft (p.M.)</t>
  </si>
  <si>
    <t>WK32</t>
  </si>
  <si>
    <t xml:space="preserve">Gesamtkosten je Gemeinschaft (p.a.)
</t>
  </si>
  <si>
    <t>WK32A</t>
  </si>
  <si>
    <t xml:space="preserve">Gesamtkosten je Gemeinschaft (p.M.)
</t>
  </si>
  <si>
    <t>WK33</t>
  </si>
  <si>
    <t>Jahresergebnis je Einheit (p.a.)</t>
  </si>
  <si>
    <t>WK33A</t>
  </si>
  <si>
    <t xml:space="preserve">Jahresergebnis je Einheit (p.M.)
</t>
  </si>
  <si>
    <t>WK34</t>
  </si>
  <si>
    <t xml:space="preserve">Umsatzerlöse je Einheit (p.a.) </t>
  </si>
  <si>
    <t>WK34A</t>
  </si>
  <si>
    <t>Umsatzerlöse je Einheit (p.M.)</t>
  </si>
  <si>
    <t>WK35</t>
  </si>
  <si>
    <t xml:space="preserve">Gesamtkosten je Einheit (p.a.)
</t>
  </si>
  <si>
    <t>WK35A</t>
  </si>
  <si>
    <t xml:space="preserve">Gesamtkosten je Einheit (p.M.)
</t>
  </si>
  <si>
    <t>WK36</t>
  </si>
  <si>
    <t>Anteil EDV-Kosten an den Gesamtkosten</t>
  </si>
  <si>
    <t>2. Ausgewählte Kennzahlen zur Wohnungseigentumsverwaltung</t>
  </si>
  <si>
    <t>2.1. Strukturkennzahlen WEG</t>
  </si>
  <si>
    <t>WK40</t>
  </si>
  <si>
    <r>
      <t xml:space="preserve">Durchschnittliche Größe Eigentümergemeinschaft
</t>
    </r>
    <r>
      <rPr>
        <sz val="10"/>
        <rFont val="Arial"/>
        <family val="2"/>
      </rPr>
      <t>Verwaltete WE und GE insgesamt:
Summe Wohnungseigentümergemeinschaften</t>
    </r>
  </si>
  <si>
    <t>Einheiten</t>
  </si>
  <si>
    <t>WK41</t>
  </si>
  <si>
    <t>Anteil der WEG mit weniger als 20 Einheiten</t>
  </si>
  <si>
    <t>2.2. Kennzahlen zur Fluktuation</t>
  </si>
  <si>
    <t>WK49</t>
  </si>
  <si>
    <r>
      <t xml:space="preserve">Fluktuationsrate Eigentümergemeinschaften
</t>
    </r>
    <r>
      <rPr>
        <sz val="10"/>
        <rFont val="Arial"/>
        <family val="2"/>
      </rPr>
      <t>Anzahl der Kündigungen von Verwaltungen des Geschäftsjahres x 100 : 
gesamter Bestand an Wohnungseigentümergemeinschaften</t>
    </r>
  </si>
  <si>
    <t>WK49A</t>
  </si>
  <si>
    <r>
      <t xml:space="preserve">Quote Neue Verwaltungen
</t>
    </r>
    <r>
      <rPr>
        <sz val="10"/>
        <rFont val="Arial"/>
        <family val="2"/>
      </rPr>
      <t>Anzahl der neuen WEG x 100 : Anzahl der Kündigungen von WEG-Verwaltungen des Geschäftsjahres</t>
    </r>
  </si>
  <si>
    <t>WK50</t>
  </si>
  <si>
    <r>
      <t xml:space="preserve">Fluktuationsrate verwaltete WEG-Einheiten
</t>
    </r>
    <r>
      <rPr>
        <sz val="10"/>
        <rFont val="Arial"/>
        <family val="2"/>
      </rPr>
      <t>Anzahl der durch Kündigung betroffenen WEG-Einheiten x 
100 : gesamter Bestand an verwalteten WEG-Einheiten</t>
    </r>
  </si>
  <si>
    <t>WK51</t>
  </si>
  <si>
    <r>
      <t xml:space="preserve">Neuverwaltungsquote WEG-Einheiten
</t>
    </r>
    <r>
      <rPr>
        <sz val="10"/>
        <rFont val="Arial"/>
        <family val="2"/>
      </rPr>
      <t>Anzahl der neu in die Verwaltung übernommenen WEG-Einheiten x 100 : Anzahl WEG-Einheiten gekündigt</t>
    </r>
  </si>
  <si>
    <t>3. Strukturkennzahlen in % der Umsatzerlöse WEG-Verwaltung und Nebenleistungen</t>
  </si>
  <si>
    <t>WZ16</t>
  </si>
  <si>
    <r>
      <t xml:space="preserve">eigene Verwaltungskostenquote
</t>
    </r>
    <r>
      <rPr>
        <sz val="10"/>
        <rFont val="Arial"/>
        <family val="2"/>
      </rPr>
      <t>Personal- und Sachaufwand für(WEG-Verwaltung in % der Umsatzerlöse</t>
    </r>
  </si>
  <si>
    <t>WZ17</t>
  </si>
  <si>
    <r>
      <t xml:space="preserve">WEG Ergebnisquote
</t>
    </r>
    <r>
      <rPr>
        <sz val="10"/>
        <rFont val="Arial"/>
        <family val="2"/>
      </rPr>
      <t>Jahresergebnis der WEG-Verwaltung in % der WEG-Verwaltungsumsatzerlöse</t>
    </r>
  </si>
  <si>
    <t>4. Kennzahlen zum Personal- und Sachaufwand</t>
  </si>
  <si>
    <t>WK28</t>
  </si>
  <si>
    <t xml:space="preserve">Umsatzerlöse je Mitarbeiter (p.a.) </t>
  </si>
  <si>
    <t>WK28A</t>
  </si>
  <si>
    <t>Umsatzerlöse je Mitarbeiter (p.M.)</t>
  </si>
  <si>
    <t>WK29</t>
  </si>
  <si>
    <t xml:space="preserve">Gesamtkosten je Mitarbeiter (p.a.)
</t>
  </si>
  <si>
    <t>WK29A</t>
  </si>
  <si>
    <t xml:space="preserve">Gesamtkosten je Mitarbeiter (p.M.)
</t>
  </si>
  <si>
    <t xml:space="preserve">Durchschnittliche Personalkosten je Mitarbeiter (p.a.)
</t>
  </si>
  <si>
    <t xml:space="preserve">Durchschnittliche Personalkosten je Mitarbeiter (p.M.)
</t>
  </si>
  <si>
    <t xml:space="preserve">Übrige Kosten je Mitarbeiter (p.a.)
</t>
  </si>
  <si>
    <t xml:space="preserve">Übrige Kosten je Mitarbeiter (p.M.)
</t>
  </si>
  <si>
    <t>WZ26</t>
  </si>
  <si>
    <t>Verwaltete WEG je Mitarbeiter</t>
  </si>
  <si>
    <t>WEG/Mitarb.</t>
  </si>
  <si>
    <t>WZ26A</t>
  </si>
  <si>
    <r>
      <t xml:space="preserve">Verwaltete Einheiten je Mitarbeiter
</t>
    </r>
    <r>
      <rPr>
        <sz val="10"/>
        <rFont val="Arial"/>
        <family val="2"/>
      </rPr>
      <t>Summe Verwaltungseinheiten insgesamt: Summe Personal</t>
    </r>
  </si>
  <si>
    <t>WZ27</t>
  </si>
  <si>
    <r>
      <t>Anteil WEG Verwalter an WEG-Personalbestand</t>
    </r>
    <r>
      <rPr>
        <sz val="10"/>
        <rFont val="Arial"/>
        <family val="2"/>
      </rPr>
      <t xml:space="preserve">                               Anzahl WEG-Verwalter  x 100 : WEG-Personalbestand</t>
    </r>
  </si>
  <si>
    <t>Kontrollen der Erfasssung</t>
  </si>
  <si>
    <t>Kontrolliert durch</t>
  </si>
  <si>
    <t>Jahr:</t>
  </si>
  <si>
    <t>UKZ:</t>
  </si>
  <si>
    <t>Unternehmen:</t>
  </si>
  <si>
    <t>Anz. WE:</t>
  </si>
  <si>
    <t>Leerstand %</t>
  </si>
  <si>
    <t>Abw. v. Min/Max:</t>
  </si>
  <si>
    <t>Kontrolle des Ausfüllens</t>
  </si>
  <si>
    <t>Kontrolle bestimmter Werte</t>
  </si>
  <si>
    <t>Teil I - Seite 1</t>
  </si>
  <si>
    <t>Bilanzierungsform</t>
  </si>
  <si>
    <t>Teil I - Seite 2</t>
  </si>
  <si>
    <t>Bearbeiter</t>
  </si>
  <si>
    <t>Rechtsform</t>
  </si>
  <si>
    <t>Anz. Einheiten</t>
  </si>
  <si>
    <t>Teil I - Seite 3</t>
  </si>
  <si>
    <t>Eig. Regiebetr.</t>
  </si>
  <si>
    <t>Personal</t>
  </si>
  <si>
    <t>Teil I - Seite 4</t>
  </si>
  <si>
    <t>Verband</t>
  </si>
  <si>
    <t>Unternehmensnr.</t>
  </si>
  <si>
    <t>Teil I - Seite 5</t>
  </si>
  <si>
    <t>Prüfung angegebener Daten</t>
  </si>
  <si>
    <t>Teiln. an Teil</t>
  </si>
  <si>
    <t>Teil I - Seite 6</t>
  </si>
  <si>
    <t>Teil I - Seite 4/5</t>
  </si>
  <si>
    <t>Teil I - Seite 7</t>
  </si>
  <si>
    <t>Teil I - Seite 8</t>
  </si>
  <si>
    <t>Teil I - Seite 9</t>
  </si>
  <si>
    <t>LW10/ESxx</t>
  </si>
  <si>
    <t>Teil II</t>
  </si>
  <si>
    <t>Aktivseite</t>
  </si>
  <si>
    <t>Teil.Seite_Bez.</t>
  </si>
  <si>
    <t>A.</t>
  </si>
  <si>
    <t>Anlagevermögen</t>
  </si>
  <si>
    <t>I.</t>
  </si>
  <si>
    <t>Immaterielle Vermögensgegenstände</t>
  </si>
  <si>
    <t>I.3_IV10</t>
  </si>
  <si>
    <t xml:space="preserve">II. </t>
  </si>
  <si>
    <t>Sachanlagen</t>
  </si>
  <si>
    <t>I.3_AV08</t>
  </si>
  <si>
    <t>III.</t>
  </si>
  <si>
    <t>Finanzanlagen</t>
  </si>
  <si>
    <t>I.3_AV09</t>
  </si>
  <si>
    <t>Anlagevermögen insgesamt</t>
  </si>
  <si>
    <t>B.</t>
  </si>
  <si>
    <t>Umlaufvermögen (inkl. RAP)</t>
  </si>
  <si>
    <t xml:space="preserve">Vorräte (auch Grundstücke), unfertige Leistungen, </t>
  </si>
  <si>
    <t xml:space="preserve">Forderungen, sonstige Vermögensgegenstände, </t>
  </si>
  <si>
    <t xml:space="preserve">Kassen- und Bankbestände und </t>
  </si>
  <si>
    <t>aktive Rechnungsabgrenzungsposten (RAP)</t>
  </si>
  <si>
    <t>lang- und mittelfristiges Umlaufvermögen</t>
  </si>
  <si>
    <t>I.3_UV20</t>
  </si>
  <si>
    <t>II.</t>
  </si>
  <si>
    <t>kurzfristiges Umlaufvermögen</t>
  </si>
  <si>
    <t>I.3_UV10</t>
  </si>
  <si>
    <t>Passivseite</t>
  </si>
  <si>
    <t>Eigenkapital</t>
  </si>
  <si>
    <t>I.4_EK10</t>
  </si>
  <si>
    <t>Sonderposten mit Rücklageanteil</t>
  </si>
  <si>
    <t>I.4_SP10</t>
  </si>
  <si>
    <t>C.</t>
  </si>
  <si>
    <t>Rückstellungen</t>
  </si>
  <si>
    <t>lang- und mittelfristige</t>
  </si>
  <si>
    <t>I.4_LR10</t>
  </si>
  <si>
    <t>kurzfristige</t>
  </si>
  <si>
    <t xml:space="preserve"> -&gt; in D. 5. enthalten</t>
  </si>
  <si>
    <t>D.</t>
  </si>
  <si>
    <t>Verbindlichkeiten (inkl. kfr. Rückstellungen u. RAP)</t>
  </si>
  <si>
    <t xml:space="preserve">(Verbindlichkeiten gegenüber Kreditinstituten, ..., sonstige </t>
  </si>
  <si>
    <t>Verbindlichkeiten, passive Rechnungsabgrenzungsposten (RAP))</t>
  </si>
  <si>
    <t>I.5_FK10</t>
  </si>
  <si>
    <t>lang-/mittelfristige Finanzierungen d. Umlaufvermögens</t>
  </si>
  <si>
    <t>I.5_FK50</t>
  </si>
  <si>
    <t>Spareinlagen (lang- und mittelfristig)</t>
  </si>
  <si>
    <t>I.5_SL10</t>
  </si>
  <si>
    <t>Übrige lang- u. mittelfristige Verbindl., Rückst. u. RAP</t>
  </si>
  <si>
    <t>I.5_LV10</t>
  </si>
  <si>
    <t>kurzfristige Verbindlichkeiten, Rückstellungen u. RAP</t>
  </si>
  <si>
    <t>I.5_KV10</t>
  </si>
  <si>
    <t>Differenz (Aktiva ./. Passiva) -&gt; muss Null sein</t>
  </si>
  <si>
    <t>kurzfristig: Restlaufzeit (Zeit bis zum Zahlungsfluss) von bis zu einem Jahr</t>
  </si>
  <si>
    <t>lang- und mittelfristig: Restlaufzeit (Zeit bis zum Zahlungsfluss) von mehr als einem Jahr</t>
  </si>
  <si>
    <t>Erträge und Aufwendungen</t>
  </si>
  <si>
    <t>Umsatzerlöse</t>
  </si>
  <si>
    <t>a) aus der Bewirtschaftungstätigkeit</t>
  </si>
  <si>
    <t>I.6_XX13</t>
  </si>
  <si>
    <t>b) aus Verkauf von Grundstücken</t>
  </si>
  <si>
    <t>I.6_UE20</t>
  </si>
  <si>
    <t>c) aus Betreuungstätigkeit</t>
  </si>
  <si>
    <t>I.6_UE30</t>
  </si>
  <si>
    <t>d) aus anderen Lieferungen und Leistungen</t>
  </si>
  <si>
    <t>I.6_UE40</t>
  </si>
  <si>
    <t xml:space="preserve">Erhöhung(+)/Verminderung(-) des Bestandes an </t>
  </si>
  <si>
    <t>zum Verkauf bestimmten Grundstücken mit</t>
  </si>
  <si>
    <t>fertigen und unfertigen Bauten sowie</t>
  </si>
  <si>
    <t>unfertigen Leistungen</t>
  </si>
  <si>
    <t>I.7_XX16</t>
  </si>
  <si>
    <t>Andere aktivierte Eigenleistungen</t>
  </si>
  <si>
    <t>I.7_AE01</t>
  </si>
  <si>
    <t>Sonstige betriebliche Erträge</t>
  </si>
  <si>
    <t>I.7_XX17</t>
  </si>
  <si>
    <t>Aufw. für bezogene Lieferungen u. Leistungen</t>
  </si>
  <si>
    <t>a) Aufwendungen für Bewirtschaftungstätigkeit</t>
  </si>
  <si>
    <t>I.8_XX18</t>
  </si>
  <si>
    <t>b) Aufwendungen für Verkaufsgrundstücke</t>
  </si>
  <si>
    <t>I.8_AA01</t>
  </si>
  <si>
    <t>c) Aufw für andere Lieferungen u. Leistungen</t>
  </si>
  <si>
    <t>I.8_AA02</t>
  </si>
  <si>
    <t>Rohergebnis</t>
  </si>
  <si>
    <t>6.</t>
  </si>
  <si>
    <t>Personalaufwand</t>
  </si>
  <si>
    <t>I.8_LG10</t>
  </si>
  <si>
    <t>7.</t>
  </si>
  <si>
    <t>a) Abschreibungen auf immaterielle Vermögensgegen-</t>
  </si>
  <si>
    <t xml:space="preserve">     stände des Anlagevermögens und Sachanlagen</t>
  </si>
  <si>
    <t>I.8_AA10</t>
  </si>
  <si>
    <t xml:space="preserve">b) Abschreibungen auf Umlaufvermögen, soweit diese </t>
  </si>
  <si>
    <t xml:space="preserve">    die üblichen Abschreibungen überschreiten</t>
  </si>
  <si>
    <t>I.8_AS04</t>
  </si>
  <si>
    <t>8.</t>
  </si>
  <si>
    <t>Sonstige betriebliche Aufwendungen</t>
  </si>
  <si>
    <t>I.8_XX23</t>
  </si>
  <si>
    <t>9.</t>
  </si>
  <si>
    <t>I.7_EB01</t>
  </si>
  <si>
    <t>10.</t>
  </si>
  <si>
    <t xml:space="preserve">Erträge aus anderen Wertpapieren und Ausleihungen </t>
  </si>
  <si>
    <t>des Finanzanlagevermögens</t>
  </si>
  <si>
    <t>I.7_EW01</t>
  </si>
  <si>
    <t>11.</t>
  </si>
  <si>
    <t>I.7_EZ02</t>
  </si>
  <si>
    <t>12.</t>
  </si>
  <si>
    <t>Abschreibungen auf Finanzanlagen u. Wertp. des UV</t>
  </si>
  <si>
    <t>I.8_AF10</t>
  </si>
  <si>
    <t>13.</t>
  </si>
  <si>
    <t>Zinsen und ähnliche Aufwendungen</t>
  </si>
  <si>
    <t>I.9_ZA10</t>
  </si>
  <si>
    <t>14.</t>
  </si>
  <si>
    <t>Ergebnis der gewöhnlichen Geschäftstätigkeit</t>
  </si>
  <si>
    <t>15.</t>
  </si>
  <si>
    <t>I.7_EA01</t>
  </si>
  <si>
    <t>16.</t>
  </si>
  <si>
    <t>Außerordentliche Aufwendungen</t>
  </si>
  <si>
    <t>I.9_AA04</t>
  </si>
  <si>
    <t>17.</t>
  </si>
  <si>
    <t>Erträge(+)/Aufwendungen(-) aus Ergebnis-/Gewinn-</t>
  </si>
  <si>
    <t>I.9_GW20 -..</t>
  </si>
  <si>
    <t>abführungsverträgen</t>
  </si>
  <si>
    <t xml:space="preserve"> ..- _AA03</t>
  </si>
  <si>
    <t>18.</t>
  </si>
  <si>
    <t>Steuern vom Einkommen und Ertrag (Erstattungen: neg. Vorzeichen)</t>
  </si>
  <si>
    <t>I.9_ST10</t>
  </si>
  <si>
    <t>19.</t>
  </si>
  <si>
    <t>Sonstige Steuern</t>
  </si>
  <si>
    <t>I.9._XX28</t>
  </si>
  <si>
    <t>20.</t>
  </si>
  <si>
    <t>Jahresüberschuss / Jahresfehlbertrag</t>
  </si>
  <si>
    <t>I.9_GW10</t>
  </si>
  <si>
    <t xml:space="preserve">Differenz (Ergebnis von oben ./. Jahresüberschuss/-fehlbetrag) -&gt; </t>
  </si>
  <si>
    <t xml:space="preserve"> -&gt; muss Null sein</t>
  </si>
  <si>
    <t>T€</t>
  </si>
  <si>
    <t xml:space="preserve"> - Ertrag bzw. Aufwand aus Ergebnisabführung</t>
  </si>
  <si>
    <t>I.9_GW20</t>
  </si>
  <si>
    <t xml:space="preserve">   (i. d. R. nur bei Konzernverbund)</t>
  </si>
  <si>
    <t xml:space="preserve"> + Sonstige Steuern</t>
  </si>
  <si>
    <t>I.9_XX28</t>
  </si>
  <si>
    <t xml:space="preserve">    ./. Grundsteuern für den eig. Bestand</t>
  </si>
  <si>
    <t>I.9_GR10</t>
  </si>
  <si>
    <t xml:space="preserve">    ./. für durch Miete/Pacht verschaffte Einh.</t>
  </si>
  <si>
    <t>I.9_XX50</t>
  </si>
  <si>
    <t xml:space="preserve"> Hinzurechnung der sonst Steuern (ohne GrSt)</t>
  </si>
  <si>
    <t xml:space="preserve"> + Steuern vom Einkommen und Ertrag (lt. GuV)</t>
  </si>
  <si>
    <t xml:space="preserve"> + Aufwendungen aus Verlustübernahmen (lt. GuV)</t>
  </si>
  <si>
    <t>I.9_AA03</t>
  </si>
  <si>
    <t xml:space="preserve"> + Außerordentliche Aufwendungen (lt. GuV)</t>
  </si>
  <si>
    <t xml:space="preserve"> - Außerordentliche Erträge</t>
  </si>
  <si>
    <t xml:space="preserve"> + Zinsen und ähnliche Aufwendungen</t>
  </si>
  <si>
    <t xml:space="preserve"> - Sonstige Zinsen und ähnliche Erträge</t>
  </si>
  <si>
    <t xml:space="preserve"> - Zuschreibungen zum Anlagevermögen</t>
  </si>
  <si>
    <t>I.7_SE02</t>
  </si>
  <si>
    <t xml:space="preserve"> - Ertr. aus and. Wertp. u. Ausleih. d. Finanzanl.verm.</t>
  </si>
  <si>
    <t xml:space="preserve"> + AfA auf imm. VG d. AV u. Sachanlagen</t>
  </si>
  <si>
    <t xml:space="preserve">    ./. aus d. Übertragung v. SoPo(§ 6b EStG)</t>
  </si>
  <si>
    <t>I.8_AS05</t>
  </si>
  <si>
    <t xml:space="preserve"> + AfA auf auf UV, soweit über dem Üblichen</t>
  </si>
  <si>
    <t xml:space="preserve"> + Abschreibungen auf Finanzanlagen (lt. GuV)</t>
  </si>
  <si>
    <t>Kennzahl aus \Kennzahlen/</t>
  </si>
  <si>
    <t>Kennz_K06A</t>
  </si>
  <si>
    <t xml:space="preserve"> wenn Differenz -&gt; ?</t>
  </si>
  <si>
    <t xml:space="preserve"> + Instandhaltungskosten</t>
  </si>
  <si>
    <t>I.8_IK01</t>
  </si>
  <si>
    <t xml:space="preserve"> + Inst.K. der durch Miete/Pacht erworb. Einh.</t>
  </si>
  <si>
    <t>AGW_XX45</t>
  </si>
  <si>
    <t xml:space="preserve"> -  Erst. von Inst.kosten (Vers. u.ä) - eigene Einheiten -</t>
  </si>
  <si>
    <t>I.7_SE03</t>
  </si>
  <si>
    <t>Kennz_K06C</t>
  </si>
  <si>
    <t>I.2_EN10</t>
  </si>
  <si>
    <t>I.2_EN12</t>
  </si>
  <si>
    <t>EBITDA  vor Instandhaltung / m²</t>
  </si>
  <si>
    <t>Kennz_K06E</t>
  </si>
  <si>
    <t>EBITDA  (nach Instandhaltung / m²)</t>
  </si>
  <si>
    <t>Kennz_K06D</t>
  </si>
  <si>
    <t>Jahresüberschuss / Jahresfehlbetrag</t>
  </si>
  <si>
    <t xml:space="preserve"> + Abschreibungen auf Geldbeschaffungskosten</t>
  </si>
  <si>
    <t>I.9_ZA02</t>
  </si>
  <si>
    <t xml:space="preserve"> + Sonderposten mit Rücklageanteil</t>
  </si>
  <si>
    <t xml:space="preserve">         Wert per 31.12.</t>
  </si>
  <si>
    <t xml:space="preserve">     ./. Wert per 01.01</t>
  </si>
  <si>
    <t>I.4_SP09</t>
  </si>
  <si>
    <t xml:space="preserve"> + Rückstellungen mit einer Rlz &gt; 1 Jahr</t>
  </si>
  <si>
    <t>I.4_LR09</t>
  </si>
  <si>
    <r>
      <t xml:space="preserve">     + </t>
    </r>
    <r>
      <rPr>
        <sz val="8"/>
        <rFont val="Arial"/>
        <family val="2"/>
      </rPr>
      <t>Veränd., die das Erg. nicht beeinflusst haben</t>
    </r>
  </si>
  <si>
    <t>I.4_LR09A</t>
  </si>
  <si>
    <t xml:space="preserve"> - Sonstige wesentliche zahlungsunwirksame Erträge</t>
  </si>
  <si>
    <t>I.7_ZE10</t>
  </si>
  <si>
    <t>Sonstige wes. zahlungsunwirksame Aufwendungen</t>
  </si>
  <si>
    <t>I.7_ZW10</t>
  </si>
  <si>
    <t>Kennz_K14</t>
  </si>
  <si>
    <t xml:space="preserve"> ./. Investitionszulage auf Herstellungskosten</t>
  </si>
  <si>
    <t>I.7_SE08</t>
  </si>
  <si>
    <t xml:space="preserve">   </t>
  </si>
  <si>
    <t>Kennz_K14A</t>
  </si>
  <si>
    <t>Veränderung von langfristigen Rückstellungen, die das Jahresergebnis nicht beeinflusst haben (Altschuldenhilfegesetz)</t>
  </si>
  <si>
    <t xml:space="preserve">  + Instandhaltungskosten </t>
  </si>
  <si>
    <t>Kennz_K14B</t>
  </si>
  <si>
    <t>Kennz_K14C</t>
  </si>
  <si>
    <t>p.a. €/m²</t>
  </si>
  <si>
    <t xml:space="preserve"> + Umsatzerlöse der Bewirtschaftungstätigkeit</t>
  </si>
  <si>
    <t>I.6_UE10</t>
  </si>
  <si>
    <t>I.6_UE04</t>
  </si>
  <si>
    <t xml:space="preserve"> + Bestandsveränderung BK (kalt u. warm) eigene Einheiten</t>
  </si>
  <si>
    <t>I.7_BV10</t>
  </si>
  <si>
    <t xml:space="preserve"> + Erstattung Inst.-kosten eigener Einheiten</t>
  </si>
  <si>
    <t xml:space="preserve"> + Aufl. Werb. Mietforderungen eig. Einheiten</t>
  </si>
  <si>
    <t>I.7_SE07</t>
  </si>
  <si>
    <t xml:space="preserve"> + sonstige Erträge eigener Einheiten</t>
  </si>
  <si>
    <t>I.7_SE09</t>
  </si>
  <si>
    <t xml:space="preserve"> - Aufwendungen für Bewirtschaftungstätigkeit</t>
  </si>
  <si>
    <t>I.8_AH10</t>
  </si>
  <si>
    <t xml:space="preserve">   ./. Aufw. für angemietete Einheiten</t>
  </si>
  <si>
    <t>I.8_PA01</t>
  </si>
  <si>
    <t xml:space="preserve">   (davon Instandhaltung)</t>
  </si>
  <si>
    <t>(</t>
  </si>
  <si>
    <t>)</t>
  </si>
  <si>
    <t>(I.8_IK01)</t>
  </si>
  <si>
    <t xml:space="preserve"> - AfA auf Sachanlagen und imm. VG</t>
  </si>
  <si>
    <t>I.8_AH01</t>
  </si>
  <si>
    <t xml:space="preserve"> - Abschreibungen u. Wertberichtigungen auf Mietforderungen</t>
  </si>
  <si>
    <t>I.8_AM01</t>
  </si>
  <si>
    <t xml:space="preserve">- Übrige Aufwendungen (eigene Einheiten)
  die der Bewirtschaftungstätigkeit 
  zuzuordnen sind </t>
  </si>
  <si>
    <t>I.8_XX60</t>
  </si>
  <si>
    <t xml:space="preserve"> - Zinsen u.ä. Aufwendungen</t>
  </si>
  <si>
    <t>I.9_ZH10</t>
  </si>
  <si>
    <t xml:space="preserve"> - Grundsteuern eigener Einheiten</t>
  </si>
  <si>
    <t>verteilte Kosten (BAB):</t>
  </si>
  <si>
    <t xml:space="preserve"> - Instandhaltung eigener Einheiten</t>
  </si>
  <si>
    <t>II_BA21</t>
  </si>
  <si>
    <t xml:space="preserve"> - Betriebskosten eigener Einheiten</t>
  </si>
  <si>
    <t>II_BA22</t>
  </si>
  <si>
    <t xml:space="preserve"> - Heiz- u. Ww-Kosten eigener Einheiten</t>
  </si>
  <si>
    <t>II_BA23</t>
  </si>
  <si>
    <t xml:space="preserve"> - Verwaltungskosten eigener Einheiten</t>
  </si>
  <si>
    <t>II_BA14</t>
  </si>
  <si>
    <t>Ergebnis der HBW (wirtschaftlich)</t>
  </si>
  <si>
    <t xml:space="preserve"> + AfA auf Sachanlagen und imm. VG</t>
  </si>
  <si>
    <t xml:space="preserve"> -  planm. Tilgung Dauerfinanzierungsmittel</t>
  </si>
  <si>
    <t>I.5_TI10</t>
  </si>
  <si>
    <t>Ergebnis der HBW (Geldrechnung)</t>
  </si>
  <si>
    <t>Sollmieten  vor Abzug der Erlösschmälerungen</t>
  </si>
  <si>
    <t>I.6_UE01</t>
  </si>
  <si>
    <t>I.6_UE03</t>
  </si>
  <si>
    <t>mtl.</t>
  </si>
  <si>
    <t>p.a.</t>
  </si>
  <si>
    <r>
      <rPr>
        <b/>
        <sz val="10"/>
        <rFont val="Arial"/>
        <family val="2"/>
      </rPr>
      <t>Ergebnis der HBW (</t>
    </r>
    <r>
      <rPr>
        <b/>
        <u/>
        <sz val="10"/>
        <rFont val="Arial"/>
        <family val="2"/>
      </rPr>
      <t>wirtschaftlich</t>
    </r>
    <r>
      <rPr>
        <b/>
        <sz val="10"/>
        <rFont val="Arial"/>
        <family val="2"/>
      </rPr>
      <t>)</t>
    </r>
    <r>
      <rPr>
        <sz val="10"/>
        <rFont val="Arial"/>
        <family val="2"/>
      </rPr>
      <t xml:space="preserve"> / m²</t>
    </r>
  </si>
  <si>
    <t>zzgl. Instandhaltung</t>
  </si>
  <si>
    <t>Kennz_Z08</t>
  </si>
  <si>
    <t>Erg. HBW (wirtschaftlich) / (Sollmieten + Mietsubventionen)</t>
  </si>
  <si>
    <t>Kennz_Z17</t>
  </si>
  <si>
    <r>
      <rPr>
        <b/>
        <sz val="10"/>
        <rFont val="Arial"/>
        <family val="2"/>
      </rPr>
      <t>Ergebnis der HBW (</t>
    </r>
    <r>
      <rPr>
        <b/>
        <u/>
        <sz val="10"/>
        <rFont val="Arial"/>
        <family val="2"/>
      </rPr>
      <t>Geldrechnung</t>
    </r>
    <r>
      <rPr>
        <b/>
        <sz val="10"/>
        <rFont val="Arial"/>
        <family val="2"/>
      </rPr>
      <t>)</t>
    </r>
    <r>
      <rPr>
        <sz val="10"/>
        <rFont val="Arial"/>
        <family val="2"/>
      </rPr>
      <t xml:space="preserve"> / m²</t>
    </r>
  </si>
  <si>
    <t>Kennz_Z09</t>
  </si>
  <si>
    <t>Erg. HBW (Geldrechnung) / (Sollmieten + Mietsubventionen)</t>
  </si>
  <si>
    <t>Kennz_Z18</t>
  </si>
  <si>
    <t>Bestand</t>
  </si>
  <si>
    <t>Divisor</t>
  </si>
  <si>
    <t>Verw.-Einh.</t>
  </si>
  <si>
    <t>Eigene Einheiten</t>
  </si>
  <si>
    <t xml:space="preserve"> + Mietwohnungen</t>
  </si>
  <si>
    <t>I.2_EE01</t>
  </si>
  <si>
    <t xml:space="preserve"> + Garagen und Stellplätze</t>
  </si>
  <si>
    <t>I.2_EE02</t>
  </si>
  <si>
    <t xml:space="preserve"> + Gewerbliche/sonstige Einheiten</t>
  </si>
  <si>
    <t>I.2_EE03</t>
  </si>
  <si>
    <t xml:space="preserve"> + Pachtverträge (Garagen, Gärten, …)</t>
  </si>
  <si>
    <t>I.2_EE04</t>
  </si>
  <si>
    <t>eigene Verwaltungseinheiten (VE.E)</t>
  </si>
  <si>
    <t>Durch Treuhand oder Verwaltervertrag betreute Obj.</t>
  </si>
  <si>
    <t xml:space="preserve"> + Miet- und Eigentumswohnungen</t>
  </si>
  <si>
    <t>I.2_VE01</t>
  </si>
  <si>
    <t>I.2_VE02</t>
  </si>
  <si>
    <t>I.2_VE03</t>
  </si>
  <si>
    <t>I.2_VE04</t>
  </si>
  <si>
    <t>betreute Verwaltungseinheiten (VE.B)</t>
  </si>
  <si>
    <t>eigene und betreute Verwaltungseinheiten (VE.E+B)</t>
  </si>
  <si>
    <t xml:space="preserve"> + Kosten der Verwaltung der eigenen Einheiten</t>
  </si>
  <si>
    <t xml:space="preserve"> + Kosten der verwaltungsmäßigen Betreuung</t>
  </si>
  <si>
    <t>II_BA15</t>
  </si>
  <si>
    <t>Verwaltungskostensatz I</t>
  </si>
  <si>
    <t>Kennz_Z23</t>
  </si>
  <si>
    <t>Kosten der Verwaltung der eigenen Einheiten</t>
  </si>
  <si>
    <t xml:space="preserve"> + Mietsubventionen</t>
  </si>
  <si>
    <t xml:space="preserve"> - Erlössch. betr. Mieten wg. fehlender Anschlussvermietung </t>
  </si>
  <si>
    <t>I.6_ES11</t>
  </si>
  <si>
    <t xml:space="preserve"> - Erlössch. betr. Mieten wegen Modernisierung / Verkauf </t>
  </si>
  <si>
    <t>I.6_ES12</t>
  </si>
  <si>
    <t>Verwaltungskostensatz IV</t>
  </si>
  <si>
    <t>Kennz_Z23A</t>
  </si>
  <si>
    <t>Kosten der verwaltungsmäßigen Betreuung</t>
  </si>
  <si>
    <t>Umsatzerlöse aus der Bewirtschaftungstätigkeit</t>
  </si>
  <si>
    <t>Umsatzerlöse aus Verkauf von Grundstücken</t>
  </si>
  <si>
    <t>Umsatzerlöse aus Betreuungstätigkeit (lt. GuV)</t>
  </si>
  <si>
    <t>Umsatzerlöse aus anderen Lieferungen und L.</t>
  </si>
  <si>
    <t>Kennz_Z23B</t>
  </si>
  <si>
    <t>Handbuch zum Betriebsvergleich</t>
  </si>
  <si>
    <t>Zusammensetzung</t>
  </si>
  <si>
    <t>Beschreibung</t>
  </si>
  <si>
    <t>Ursachen für Abweichung</t>
  </si>
  <si>
    <t>Formel</t>
  </si>
  <si>
    <t>vgl. K20, K23, K24, K28, K29, K31, K32</t>
  </si>
  <si>
    <t>GK10/1000</t>
  </si>
  <si>
    <r>
      <t>Eigenkapital</t>
    </r>
    <r>
      <rPr>
        <sz val="10"/>
        <rFont val="Arial"/>
        <family val="2"/>
      </rPr>
      <t xml:space="preserve">
Eigenkapital (Bilanz inkl. Investitionszulage) + 3/4 Sonderposten mit Rücklageanteil (ohne Investitionszulage)</t>
    </r>
  </si>
  <si>
    <t>vgl. K23, K25, K27, K27A, K30A; K38</t>
  </si>
  <si>
    <t>(EK10+INV02+(SP10-INV02)*3/4)/1000</t>
  </si>
  <si>
    <r>
      <t xml:space="preserve">Wirtschaftliches Eigenkapital - pauschaliert
</t>
    </r>
    <r>
      <rPr>
        <sz val="10"/>
        <rFont val="Arial"/>
        <family val="2"/>
      </rPr>
      <t>Unternehmenswert (UE*Vervielfältiger)-Fremdkapital
HINWEIS: Diese Kennzahl ist kein Bestandteil im Standardbericht!</t>
    </r>
  </si>
  <si>
    <t>Das Eigenkapital wird um die Differenz aus den Buchwerten der Grundstücke mit Wohn- und Geschäftsbauten zu dem 12fachen der Jahresrohmiete ersetzt. Dieser entspricht annähernd einem Marktwert. Die Pauschalierung auf den Faktor "12" entspricht nicht komplett den individuellen Gegebenheiten, ist aber aus Gründen einer Vergleichbarkeit sinnvoll, da bereits über die unterschiedlich hohen Mieten einer unterschiedlichen Bewertung Rechnung getragen wird.</t>
  </si>
  <si>
    <t>(K02*1000-AV15-AV16+VVF*(UE01-ES11-ES12))/1000</t>
  </si>
  <si>
    <t>vgl. K24, K25, K39</t>
  </si>
  <si>
    <t>(FK10+FK50+SL10+LV10+SP10/4)/1000</t>
  </si>
  <si>
    <t>vgl.K21</t>
  </si>
  <si>
    <t>AV08/1000</t>
  </si>
  <si>
    <t>Bezeichnet den "standardisierten" Unternehmenswert, für den näherungsweise die stillen Reserven ermittelt werden (Unternehmen, die nicht nach dem Fair Value gemäß IFRS bilanzieren)</t>
  </si>
  <si>
    <t>vgl. K22, K36, K37</t>
  </si>
  <si>
    <t>AV11/1000</t>
  </si>
  <si>
    <t>AV12/1000</t>
  </si>
  <si>
    <t>IK01/1000</t>
  </si>
  <si>
    <t>vgl. K14, K27 bis K33, K35 bis K38</t>
  </si>
  <si>
    <t>GW10/1000</t>
  </si>
  <si>
    <t>Das EBIT wird verwendet, um die Geschäftsergebnisse von Unternehmen international vergleichbar zu machen. EBIT (Earnings Before Interest and Taxes) ist also das operative Ergebnis eines Unternehmens vor Zinsen und Steuern. Da international verschiedene steuerliche Regelungen und unterschiedliche Zinsbedingungen bestehen, sind Nachsteuerergebnisse oft nicht vergleichbar. Eine Abwandlung dieser Kennzahl - das EBITDA (Earnings Before Interest, Taxes, Depreciation and Amortization) - enthält im Gegensatz zum "einfachen" EBIT auch die Abschreibungen nicht.</t>
  </si>
  <si>
    <t>(GW10-GW20+XX28-GR10-XX50+ST10+AA04+AA03-EA01)+(ZA10-EZ02-SE02-EW01+AA10-AS05+AS04+AF10)</t>
  </si>
  <si>
    <r>
      <t>Jahresergebnis zu Wohn-/Nutzfläche</t>
    </r>
    <r>
      <rPr>
        <sz val="10"/>
        <rFont val="Arial"/>
        <family val="2"/>
      </rPr>
      <t xml:space="preserve"> 
Jahresüberschuss/-fehlbetrag : Wohn-/Nutzfläche der eigenen und durch Miete/Pacht erworbenen Einheiten</t>
    </r>
  </si>
  <si>
    <t>Euro/m²</t>
  </si>
  <si>
    <t>GW10/(EN10+EN12)</t>
  </si>
  <si>
    <r>
      <t xml:space="preserve">EBITDA vor Instandhaltung
</t>
    </r>
    <r>
      <rPr>
        <sz val="10"/>
        <rFont val="Arial"/>
        <family val="2"/>
      </rPr>
      <t>Ergebnis vor Steuern, Zinsen, Abschreibung und Instandhaltung</t>
    </r>
  </si>
  <si>
    <t>(GW10-GW20+XX28-GR10-XX50+ST10+AA04+AA03-EA01)+(ZA10-EZ02-SE02-EW01+AA10-AS05+AS04+AF10+(IK01+XX45-SE03))</t>
  </si>
  <si>
    <t>K06A/(EN10+EN12)</t>
  </si>
  <si>
    <t>K06C/(EN10+EN12)</t>
  </si>
  <si>
    <t>UE10/1000</t>
  </si>
  <si>
    <t>Sollmieten der eigenen Einheiten</t>
  </si>
  <si>
    <t>UE01/1000</t>
  </si>
  <si>
    <t>Erlösschmälerung zur Sollmiete eigener Einheiten</t>
  </si>
  <si>
    <t>(ES11+ES12)/1000</t>
  </si>
  <si>
    <t>ES02/1000</t>
  </si>
  <si>
    <t>UV25/1000</t>
  </si>
  <si>
    <t>AM01/1000</t>
  </si>
  <si>
    <t>SE01/1000</t>
  </si>
  <si>
    <t>AS01/1000</t>
  </si>
  <si>
    <t>AH01/1000</t>
  </si>
  <si>
    <t>LG10/1000</t>
  </si>
  <si>
    <t>(_ZA01+_ZA02+0,9*_ZA03)/1000)</t>
  </si>
  <si>
    <t>Der Cash Flow stellt das liquiditätsmäßige Ergebnis des Unternehmens dar. Aus diesem Ergebnis sind insbesondere die Tilgungsleistungen, die notwendigen Instandhaltungsmaßnahmen sowie der Fixkostenblock aus den Verwaltungsaufwendungen zu erbringen. 
Eine dauerhafte Unterdeckung wird zu</t>
  </si>
  <si>
    <t xml:space="preserve"> - Höhe des Jahresüberschusses/-fehlbetrages
 - Höhe der nicht finanzwirksamen Erträge und Aufwendungen
 - Verbrauch/Bildung von Rückstellungen für Bauinstandhaltung
 - Verbrauch und Bildung anderer langfristiger Rückstellungen</t>
  </si>
  <si>
    <t>(GW10-GW20+AA10+ZA02+AF10+(SP10-SP09)+(LR10-LR09+LR09A)-SE02-ZE10+ZW10)/1000</t>
  </si>
  <si>
    <t>einer Liquiditätskrise führen. Ein positives Ergebnis muss zwangsläufig in Reinvestitionen fließen um den Bestand dauerhaft vermietbar zu halten und die künftige Ertragskraft des Unternehmens zu sichern.</t>
  </si>
  <si>
    <t xml:space="preserve"> dto.</t>
  </si>
  <si>
    <t>(GW10-GW20+AA10+ZA02+AF10-SE08+(SP10-SP09)+(LR10-LR09+LR09A)-SE02-ZE10+ZW10)/1000</t>
  </si>
  <si>
    <t>wie K14, hier ist allerdings die beeinflussbare Größe der Instandhaltungskosten eliminiert</t>
  </si>
  <si>
    <t>K14 + IK01</t>
  </si>
  <si>
    <t>wie K14</t>
  </si>
  <si>
    <t>(GW10-GW20+AA10+ZA02+AF10+(SP10-SP09)+(LR10-LR09+LR09A)-SE02)</t>
  </si>
  <si>
    <t>TI10/1000</t>
  </si>
  <si>
    <t>UV24/1000</t>
  </si>
  <si>
    <t>EE01+(EE02/7)+EE03+EE04/12</t>
  </si>
  <si>
    <t>PE01+(PE02/7)+PE03</t>
  </si>
  <si>
    <t>Wohn- / Nutzfläche der durch Miete/Pacht verschafften Einheiten (Fläche zu K16A)</t>
  </si>
  <si>
    <r>
      <t xml:space="preserve">Anlagenintensität 
</t>
    </r>
    <r>
      <rPr>
        <sz val="10"/>
        <rFont val="Arial"/>
        <family val="2"/>
      </rPr>
      <t>Anlagevermögen x 100 : Gesamtvermögen (=Bilanzsumme)</t>
    </r>
  </si>
  <si>
    <t xml:space="preserve">Der Anteil des Anlagevermögens ist bei Wohnungsunternehmen naturgemäß sehr groß. Die Aussagekraft dieser Kennzahl ist für die Wohnungswirtschaft jedoch begrenzt, da Anlagenintensität für ein Großteil der Wohnungsunternehmen das Kerngeschäft darstellt. </t>
  </si>
  <si>
    <t xml:space="preserve"> - Vorhandensein von Tätigkeitsbereichen außerhalb der Vermietung
 - Geschäftszweck</t>
  </si>
  <si>
    <t>AV10*100/GK10</t>
  </si>
  <si>
    <t>Grundsatz: Je höher diese Kennzahl, desto höher ist das durchschnittliche Alter der Sachanlagen, desto höher allerdings meistens auch der Investitionsnachholbedarf für Modernisierungen. Bei Inanspruchnahme von überproportionalen Abschreibungssätzen (degr. Afa, a.o.Afa) wird die grundsätzliche Aussage eingeschränkt.</t>
  </si>
  <si>
    <t xml:space="preserve"> - Investitionspolitik
 - Abschreibungsmethoden</t>
  </si>
  <si>
    <t>KA08*100/AK08</t>
  </si>
  <si>
    <t>Theoretisch besagt diese Kennzahl, dass echtes Wachstum erst gegeben ist, wenn über die Abschreibungen hinaus investiert wird. Die Besonderheiten zur Aktivierungspflicht von Instandhaltungsmaßnahmen bei Wohngebäuden machen zusätzlich die Betrachtung der Instandhaltungskosten notwendig, da auch hier ein Großteil der Investitionskosten zu finden ist.</t>
  </si>
  <si>
    <t xml:space="preserve"> - Investitionspolitik 
 - Abschreibungsmethoden</t>
  </si>
  <si>
    <t>AV11*100/AS01</t>
  </si>
  <si>
    <t>Eine Mindestaustattung an Eigenkapital ist erforderlich, damit nicht schon geringe Verluste zu einer Überschuldung und ggf. zur Insolvenz führen. Ansonsten gibt es keine allgemein gültige Quote. Es sollte ein ausgewogenes Verhältnis zwischen Rentabilität und Risiko bestehen (Leverage-Effekt).</t>
  </si>
  <si>
    <t xml:space="preserve"> - Rechtsform
 - Ertragskraft
 - Anteil der Fremdfinanzierung
 - Anteil an aufgestauter Instandhaltung
 - Stille Reserven</t>
  </si>
  <si>
    <t>K02*1000*100/GK10</t>
  </si>
  <si>
    <r>
      <t xml:space="preserve">Eigenmittelquote 
</t>
    </r>
    <r>
      <rPr>
        <sz val="10"/>
        <rFont val="Arial"/>
        <family val="2"/>
      </rPr>
      <t>(Eigenkapital+Rückstellungen für Bauinstandhaltung+Sonderposten für Investitionszulagen) x 100 : Gesamtkapital (=Bilanzsumme)</t>
    </r>
  </si>
  <si>
    <t>(K02+RBAU+INV02)*100/GK10</t>
  </si>
  <si>
    <t>vgl. gegenläufig die Ausführungen zu K23. Ferner birgt eine hohe Fremdkapitalquote immer die Gefahr von Zinsänderungsrisiken mit nachhaltigen Auswirkungen auf die Ertragskraft sowie die Liquidität.</t>
  </si>
  <si>
    <t xml:space="preserve"> - Ertragskraft und Innenfinanzierungsgrad
 - Finanzierungsmöglichkeiten</t>
  </si>
  <si>
    <t>(FK10+FK50+SL10+LV10+((SP10-INV02)/4))*100/GK10</t>
  </si>
  <si>
    <t>(FK10+FK50+SL10+LV10+KV10+((SP10-INV02)/4))*100/
GK10</t>
  </si>
  <si>
    <t>- Finanzierungskonditionen
- Wahl der Tilgung</t>
  </si>
  <si>
    <t>(ZA01+TI10+ZA03)/(FK10+SL10+SL20)*100</t>
  </si>
  <si>
    <r>
      <t>Möglicher Kapitaldienst</t>
    </r>
    <r>
      <rPr>
        <sz val="10"/>
        <rFont val="Arial"/>
        <family val="2"/>
      </rPr>
      <t xml:space="preserve">
EBITDA : (Lgfr. Objektfinanzierungsmittel + Spareinlagen)</t>
    </r>
  </si>
  <si>
    <t>Vergleich mit der Istannuität K24C &gt; K24B</t>
  </si>
  <si>
    <t>(K06A*1000/(FK10+SL10+SL20)*100</t>
  </si>
  <si>
    <t>gesamtes Kreditrisiko im Vergleich zur Kreditsicherheit auf Basis des Marktwertes; je niedriger der errechnete Prozentwert, desto geringer ist für den Kreditgeber das Verlustrisiko aus der Verwertung der Sicherheiten</t>
  </si>
  <si>
    <t xml:space="preserve">Dem Anlagendeckungsgrad (K25) sowie dem Kehrwertquotienten der Liquidität (K26) liegen der Grundsatz der Fristenkongruenz zu Grunde: </t>
  </si>
  <si>
    <t xml:space="preserve"> - Finanzierungsverhalten
 - Politik des knappen Geldes</t>
  </si>
  <si>
    <t>(EK10+SP10+LR10+FK10+LV10+SL10)*100/
AV10</t>
  </si>
  <si>
    <t>Liquidität (Zahlungsbereitschaft) ist gewahrt, wenn die Remonetisierung der Vermögensgegenstände mit den Fälligkeitsterminen der Verpflichtungen übereinstimmt.</t>
  </si>
  <si>
    <t xml:space="preserve"> wie K25</t>
  </si>
  <si>
    <t>UV10*100/KV10</t>
  </si>
  <si>
    <r>
      <t xml:space="preserve">Eigenkapitalrentabilität vor Ertragsteuern
</t>
    </r>
    <r>
      <rPr>
        <sz val="10"/>
        <rFont val="Arial"/>
        <family val="2"/>
      </rPr>
      <t xml:space="preserve">Jahresüberschuss bzw. -fehlbetrag </t>
    </r>
    <r>
      <rPr>
        <u/>
        <sz val="10"/>
        <rFont val="Arial"/>
        <family val="2"/>
      </rPr>
      <t>vor</t>
    </r>
    <r>
      <rPr>
        <sz val="10"/>
        <rFont val="Arial"/>
        <family val="2"/>
      </rPr>
      <t xml:space="preserve"> Ertragsteuern x 100 :  Eigenkapital</t>
    </r>
  </si>
  <si>
    <t>Kennzahl zur Beschreibung des Ergebnisses im Verhältnis zum eingesetzten Eigenkapital; Korrektur um Steueraufwand, da Höhe der Ausschüttung direkt den Steueraufwand beeinflusst</t>
  </si>
  <si>
    <t xml:space="preserve"> - Höhe des Jahresüberschusses
 - Finanzierungsstruktur (Eigen-/Fremdkapital)</t>
  </si>
  <si>
    <t>(GW10-GW20+ST10)*100/(EK10+INV02+(SP10-INV02)*3/4)</t>
  </si>
  <si>
    <r>
      <t>Eigenkapitalrentabilität (durchschnittliches Eigenkapita</t>
    </r>
    <r>
      <rPr>
        <sz val="10"/>
        <rFont val="Arial"/>
        <family val="2"/>
      </rPr>
      <t>l)</t>
    </r>
    <r>
      <rPr>
        <b/>
        <sz val="10"/>
        <rFont val="Arial"/>
        <family val="2"/>
      </rPr>
      <t xml:space="preserve"> vor Ertragsteuern</t>
    </r>
    <r>
      <rPr>
        <sz val="10"/>
        <rFont val="Arial"/>
        <family val="2"/>
      </rPr>
      <t xml:space="preserve">
Jahresüberschuss bzw. -fehlbetrag </t>
    </r>
    <r>
      <rPr>
        <u/>
        <sz val="10"/>
        <rFont val="Arial"/>
        <family val="2"/>
      </rPr>
      <t>vor</t>
    </r>
    <r>
      <rPr>
        <sz val="10"/>
        <rFont val="Arial"/>
        <family val="2"/>
      </rPr>
      <t xml:space="preserve"> Ertragsteuern x 100 : durchschnittliches Eigenkapital</t>
    </r>
  </si>
  <si>
    <t>wie K27, durch die Durchschnittsbildung führen umfassende Kapitalveränderungen (z.B. bei Teilverkäufen usw.) im Zeitabgleich nicht zu solch starken Veränderungen.</t>
  </si>
  <si>
    <t xml:space="preserve"> wie K27</t>
  </si>
  <si>
    <t>(GW10-GW20+ST10)*100/
((EK09+INV01+((SP09-INV01)*3/4+EK10+INV02+(SP10-INV02)*3/4)/2)</t>
  </si>
  <si>
    <r>
      <t>Eigenkapitalrentabilität nach Ertragsteuern</t>
    </r>
    <r>
      <rPr>
        <sz val="10"/>
        <rFont val="Arial"/>
        <family val="2"/>
      </rPr>
      <t xml:space="preserve"> Jahresüberschuss bzw. -fehlbetrag </t>
    </r>
    <r>
      <rPr>
        <u/>
        <sz val="10"/>
        <rFont val="Arial"/>
        <family val="2"/>
      </rPr>
      <t>nach</t>
    </r>
    <r>
      <rPr>
        <sz val="10"/>
        <rFont val="Arial"/>
        <family val="2"/>
      </rPr>
      <t xml:space="preserve"> Ertragsteuern x 100 :  Eigenkapital</t>
    </r>
  </si>
  <si>
    <t>(GW10-GW20)*100/(EK10+INV02+(SP10-INV02)*3/4)</t>
  </si>
  <si>
    <r>
      <t xml:space="preserve">Eigenkapitalrentabilität (durchschnittliches Eigenkapital) nach Ertragsteuern
</t>
    </r>
    <r>
      <rPr>
        <sz val="10"/>
        <rFont val="Arial"/>
        <family val="2"/>
      </rPr>
      <t xml:space="preserve">Jahresüberschuss bzw. -fehlbetrag </t>
    </r>
    <r>
      <rPr>
        <u/>
        <sz val="10"/>
        <rFont val="Arial"/>
        <family val="2"/>
      </rPr>
      <t>nach</t>
    </r>
    <r>
      <rPr>
        <sz val="10"/>
        <rFont val="Arial"/>
        <family val="2"/>
      </rPr>
      <t xml:space="preserve"> Ertragsteuern x 100 : durchschnittliches Eigenkapital</t>
    </r>
  </si>
  <si>
    <t>(GW10-GW20)*100/((EK09+INV01+(SP09-INV01)*3/4+EK10+INV02+(SP10-INV02)*3/4)/2)</t>
  </si>
  <si>
    <t>Rendite des Kapitals der Anteilseigner bezogen auf das wirtschaftliche Eigenkapital</t>
  </si>
  <si>
    <r>
      <t>Eigenmittelrentabilität</t>
    </r>
    <r>
      <rPr>
        <sz val="10"/>
        <rFont val="Arial"/>
        <family val="2"/>
      </rPr>
      <t xml:space="preserve"> 
(Jahresüberschuss bzw. -fehlbetrag </t>
    </r>
    <r>
      <rPr>
        <u/>
        <sz val="10"/>
        <rFont val="Arial"/>
        <family val="2"/>
      </rPr>
      <t>vor</t>
    </r>
    <r>
      <rPr>
        <sz val="10"/>
        <rFont val="Arial"/>
        <family val="2"/>
      </rPr>
      <t xml:space="preserve"> Ertragssteuern) x 100 :  (Eigenkapital + Rückstellung für Bauinstandhaltung)</t>
    </r>
  </si>
  <si>
    <t>(GW10-GW20+ST10)*100/((EK10+INV02+(SP10-INV02)*3/4+RBAU))</t>
  </si>
  <si>
    <r>
      <t xml:space="preserve">Gesamtkapitalrentabilität vor Ertragsteuern 
</t>
    </r>
    <r>
      <rPr>
        <sz val="10"/>
        <rFont val="Arial"/>
        <family val="2"/>
      </rPr>
      <t xml:space="preserve">(Jahresüberschuss bzw. -fehlbetrag </t>
    </r>
    <r>
      <rPr>
        <u/>
        <sz val="10"/>
        <rFont val="Arial"/>
        <family val="2"/>
      </rPr>
      <t>vor</t>
    </r>
    <r>
      <rPr>
        <sz val="10"/>
        <rFont val="Arial"/>
        <family val="2"/>
      </rPr>
      <t xml:space="preserve"> Ertragsteuern  + Fremdkapitalzinsen) x 100 :  Gesamtkapital </t>
    </r>
  </si>
  <si>
    <t>wie Eigenkapitalrentabilität; soll zusätzlich Einflüsse der Finanzierungsstruktur (Eigen- oder Fremdkapital) eliminieren; insbesondere relevant im externen Vergleich</t>
  </si>
  <si>
    <t xml:space="preserve"> - Höhe des Jahresüberschusses
 - Höhe des Gesamtkapitals</t>
  </si>
  <si>
    <t>(GW10-GW20+ST10+ZA10)*100/GK10</t>
  </si>
  <si>
    <r>
      <t>Gesamtkapitalrentabilität nach Ertragsteuern</t>
    </r>
    <r>
      <rPr>
        <sz val="10"/>
        <rFont val="Arial"/>
        <family val="2"/>
      </rPr>
      <t xml:space="preserve"> 
(Jahresüberschuss bzw. -fehlbetrag </t>
    </r>
    <r>
      <rPr>
        <u/>
        <sz val="10"/>
        <rFont val="Arial"/>
        <family val="2"/>
      </rPr>
      <t>nach</t>
    </r>
    <r>
      <rPr>
        <sz val="10"/>
        <rFont val="Arial"/>
        <family val="2"/>
      </rPr>
      <t xml:space="preserve"> Ertragsteuern + Fremdkapitalzinsen) x 100 :  Gesamtkapital </t>
    </r>
  </si>
  <si>
    <t>(GW10-GW20+ZA10)*100/GK10</t>
  </si>
  <si>
    <t>Rentabilitätskennzahl bezogen auf das gesamte eingesetzte Vermögen/Kapital</t>
  </si>
  <si>
    <t>(GW10-GW20+ST10)*100/GK10</t>
  </si>
  <si>
    <t>wie Eigenkapitalrentabilität (K27); soll durch Verwendung des Cash-Flow als zahlungsorientierte Größe den Einfluss bilanzpolitischer Maßnahmen eliminieren</t>
  </si>
  <si>
    <t xml:space="preserve"> - Höhe des Cash-Flow
 - Finanzierungsstruktur (Eigen-/Fremdkapital)</t>
  </si>
  <si>
    <t>(K14*1000*100)/(EK10+INV02+(SP10-INV02)*3/4)</t>
  </si>
  <si>
    <r>
      <t>finanzw. Eigenkapitalrentabilität (durchschnittliches EK)</t>
    </r>
    <r>
      <rPr>
        <sz val="10"/>
        <rFont val="Arial"/>
        <family val="2"/>
      </rPr>
      <t xml:space="preserve"> 
Cash-Flow x 100 : durchschnittliches Eigenkapital</t>
    </r>
  </si>
  <si>
    <t>wie K30</t>
  </si>
  <si>
    <t>(K14*1000*100)/
((EK09+INV01+(SP09-INV01)*3/4+EK10+INV02+(SP10-INV02)*3/4)/2)</t>
  </si>
  <si>
    <t>K14C*1000*100/(EK10+INV02+(SP10-INV02)/4)</t>
  </si>
  <si>
    <t>wie finanzwirtschaftliche Eigenkapitalrentabilität; soll durch Verwendung des Cash-Flow als zahlungsorientierte Größe den Einfluss bilanzpolitischer Maßnahmen und zusätzlich den Einfluss der Finanzierungsstruktur eliminieren</t>
  </si>
  <si>
    <t xml:space="preserve"> - Höhe des Cash-Flow
 - Höhe des Gesamtkapitals</t>
  </si>
  <si>
    <t>((K14*1000)+ZA10)*100/GK10</t>
  </si>
  <si>
    <t>(K14C*1000+ZA10)*100/(GK10)</t>
  </si>
  <si>
    <t>finanzwirtschaftliche Rentabilitätskennzahl; soll bilanzpolitische Einflüsse eliminieren</t>
  </si>
  <si>
    <t>(K14*1000*100)/GK10</t>
  </si>
  <si>
    <r>
      <t xml:space="preserve">vereinfachter finanzw. Return on Investment 
</t>
    </r>
    <r>
      <rPr>
        <sz val="10"/>
        <rFont val="Arial"/>
        <family val="2"/>
      </rPr>
      <t>Cash-Flow (verinfacht) x 100 : Gesamtkapital</t>
    </r>
  </si>
  <si>
    <t>K14C*1000*100/(GK10)</t>
  </si>
  <si>
    <t>Kennzahl zur Ermittlung des zahlungswirksamen Anteils aus dem operativen Geschäft</t>
  </si>
  <si>
    <t xml:space="preserve"> - Höhe des Cash-Flow
 - Höhe der Umsatzerlöse</t>
  </si>
  <si>
    <t>(K14*1000*100)/(UE10+UE20+UE30+UE40)</t>
  </si>
  <si>
    <t>K14/K15</t>
  </si>
  <si>
    <t>K14C/K15</t>
  </si>
  <si>
    <t>Kennzahl, in welchem Umfang das bilanzierte Kapital prozentual zu Umsätzen im operativen Geschäft führt</t>
  </si>
  <si>
    <t xml:space="preserve"> - Höhe der Umsätze
 - Höhe des Gesamtkapitals</t>
  </si>
  <si>
    <t>(UE10+UE20+UE30+UE40)*100/GK10</t>
  </si>
  <si>
    <t>Die Kennzahl beziffert den prozentualen Rückfluss des insgesamt eingesetzten Kapitals (auf Basis der Anschaffungs-, Herstellungskosten)</t>
  </si>
  <si>
    <t xml:space="preserve"> - Höhe des Cash-Flow
 - Höhe des Kapitals
 - Alterstruktur des Bestandes
 - Abschreibungsmethoden</t>
  </si>
  <si>
    <t>(K14*1000*100)/(GK10+KA04+KA08)</t>
  </si>
  <si>
    <t>((GW10-GW20+XX28-GR10-XX50
+ST10+AA04+AA03-EA01)+(ZA10
-EZ02-SE02-EW01+AA10+AS04-AS05
+AF10))*100/(GK10+KA04+KA08)</t>
  </si>
  <si>
    <t>Kennzahl, die über die Möglichkeit des Unternehmens, Investitionen aus dem laufenden Geschäft zu finanzieren, Aufschluss gibt</t>
  </si>
  <si>
    <t xml:space="preserve"> - Höhe des Cash-Flow
 - Höhe der Investitionen</t>
  </si>
  <si>
    <t>(K14*1000*100)/AV11</t>
  </si>
  <si>
    <t>K14C*1000*100/AV11</t>
  </si>
  <si>
    <t>wie Innenfinanzierungsgrad I, nach Abzug der planmäßigen Tilgungen</t>
  </si>
  <si>
    <t xml:space="preserve"> - Höhe des Cash-Flow
 - Höhe der Investitionen
 - Höhe der Tilgungen (Finanzierungsstruktur)</t>
  </si>
  <si>
    <t>((K14*1000)-TI10)*100/AV11</t>
  </si>
  <si>
    <t>((K14C*1000)-TI10)*100/AV11</t>
  </si>
  <si>
    <t>Die Kennzahl gibt die Zahl der Jahre an, in denen bei sonst gleichbleibenden Bedingungen die Tilgung der Effektivverschuldung möglich wäre</t>
  </si>
  <si>
    <t xml:space="preserve"> - Höhe des Cash-Flow
 - Höhe der Effektivverschuldung</t>
  </si>
  <si>
    <t>(GK10-EK10-SP10*3/4-UV10)/(K14)</t>
  </si>
  <si>
    <t xml:space="preserve"> (Gesamtkapital abzüglich Eigenkapitalanteile abzüglich kurzfristiges Umlaufvermögen)
Betriebswirtschaftliche Betrachtungsweise, bei der davon ausgegegangen wird, dass das kurzfristige Umlaufvermögen auch kurzfristig zur Deckung der Schulden verwendet werden kann, übrig bleibt die restliche Verschuldung (Effektivverschuldung)</t>
  </si>
  <si>
    <t>(GK10-EK10-SP10*3/4-UV10)/(K14C)</t>
  </si>
  <si>
    <r>
      <t xml:space="preserve">durchschn. Fremdkapitalkostensatz (lgfr.) 
</t>
    </r>
    <r>
      <rPr>
        <sz val="10"/>
        <rFont val="Arial"/>
        <family val="2"/>
      </rPr>
      <t>Fremdkapitalaufwendungen (langfristig) x 100 : langfristiges Fremdkapital (ohne Spareinlagen)</t>
    </r>
  </si>
  <si>
    <t>durchschnittlicher Zinssatz der langfristigen Darlehen</t>
  </si>
  <si>
    <t xml:space="preserve"> - Grad der Erfüllung der Voraussetzungen für ein positives Rating 
   der Banken
 - Darlehensstruktur</t>
  </si>
  <si>
    <t>(ZA01+ZA02)*100/FK10</t>
  </si>
  <si>
    <t>durchschnittlicher Zinssatz der Spareinlagen bei Genossenschaften mit Spareinrichtungen</t>
  </si>
  <si>
    <t xml:space="preserve"> - Kapitalmarktvoraussetzungen
 - eigene Spareinlagenstrategie</t>
  </si>
  <si>
    <t>ZA03*100/SL10</t>
  </si>
  <si>
    <t>(ZA10)*100/(FK10+FK50+SL10+LV10+KV10)</t>
  </si>
  <si>
    <t>3. Ausgewählte Kennzahlen zur Bewirtschaftungstätigkeit</t>
  </si>
  <si>
    <t>Euro/m²/Mt</t>
  </si>
  <si>
    <t>s. Zusammensetzung</t>
  </si>
  <si>
    <t xml:space="preserve"> - Lage der Wohnungen
 - Baujahr der Wohnungen
 - Ausstattunge der Wohnungen
 - Grad der Modernisierung
 - Aufwandsverzichte wegen Erreichen der Marktmiete</t>
  </si>
  <si>
    <t>UE01/(12*EN10)</t>
  </si>
  <si>
    <t xml:space="preserve"> wie K40</t>
  </si>
  <si>
    <t>UE05/(12*EN11)</t>
  </si>
  <si>
    <t>Ein Vergleich mit anderen Marktteilnehmern kann Hinweise auf Marktnachteile geben und ggf. Impulse für ein aktives Betriebskostenmanagement liefern.</t>
  </si>
  <si>
    <t xml:space="preserve"> - Art und Umfang der einzelnen Betriebskosten
 - Die Betriebskosten bestimmenden Strukturdaten (vgl. u.a. auch K40
   sowie z. B. Art Alter von Heizanlagen u. Wwversorgung, technische 
   Ausstattung der Gebäude, z.B. Aufzüge)
 - Verbrauchsverhalten der Mieter
 - differenzierte Preisfestsetzung der Kommunen
 - Anteil evtl. kostengünstigerer Eigenleistungen</t>
  </si>
  <si>
    <t>UE02/(12*EN10)</t>
  </si>
  <si>
    <t xml:space="preserve"> - Art der Subventionen (Fördermittel)</t>
  </si>
  <si>
    <t>UE03/(12*EN11)</t>
  </si>
  <si>
    <t xml:space="preserve"> - Leerstand
 - Mieterfluktuation
 - Modernisierungs-/Sanierungsmaßnahmen
 - vorgesehener Verkauf oder Abbruch</t>
  </si>
  <si>
    <t>(ES11+ES12+ES02)/(12*EN10)</t>
  </si>
  <si>
    <t xml:space="preserve"> - Wirtschaftliche Verhältnisse der Mieterschaft
 - Mahnwesen
 - Mieteinzugsverfahren
 - Vorhandensein Forderungsmanagement</t>
  </si>
  <si>
    <t>(AM01-SE07)/(12*(EN10))</t>
  </si>
  <si>
    <t xml:space="preserve"> vgl. K40 und K41</t>
  </si>
  <si>
    <t>(BK01+GR10)/(12*(EN10))</t>
  </si>
  <si>
    <t xml:space="preserve"> wie K41</t>
  </si>
  <si>
    <t>(BK01+HK01+GR10)/(12*(EN10))</t>
  </si>
  <si>
    <t xml:space="preserve"> - Alter der Gebäude
 - Qualität der Bausubstanz
 - Gebäudearten (Hochhaus, Einfamilienhaus)
 - Mieterverhalten (Belegungsstruktur)
 - aperiodische Großreparaturen
 - Finanz- und Ertragslage des Unternehmens
 - Anteil der Eigenleistungen (Regiebetrieb)</t>
  </si>
  <si>
    <t>(IK01-SE03)/(12*(EN10))</t>
  </si>
  <si>
    <r>
      <t>Durchschnittliche Instandhaltungskosten (Fremdkosten)</t>
    </r>
    <r>
      <rPr>
        <sz val="10"/>
        <rFont val="Arial"/>
        <family val="2"/>
      </rPr>
      <t xml:space="preserve">
(Fremdkosten für Instandhaltung - Versicherungserstattungen) eigene Einheiten: Summe Wohn-/Nutzfläche insgesamt </t>
    </r>
  </si>
  <si>
    <t xml:space="preserve"> wie K47</t>
  </si>
  <si>
    <t>(IK01-SE03)/(EN10)</t>
  </si>
  <si>
    <t>Bei vergleichsweise niedrigen Buchwerten: Hinweise auf stille Reserven aber möglicherweise auch auf aufgestauten Instandhaltungsbedarf.</t>
  </si>
  <si>
    <t xml:space="preserve"> - Altersstruktur und Erwerbszeitpunkte der Gebäude
 - Abschreibungsmethoden
 - Aktivierung von Moderiniserungsaufwendungen</t>
  </si>
  <si>
    <t>(AV15+AV16)/EN10</t>
  </si>
  <si>
    <t>Hinweise auf Beleihungsspielräume.</t>
  </si>
  <si>
    <t xml:space="preserve"> - Altersstruktur und Erwerbszeitpunkte der Gebäude
 - Fremdfinanzierung von Modernisierungsmaßnahmen
 - Anteil öffentlicher Förderungsmaßnahmen</t>
  </si>
  <si>
    <t>FK10/EN10</t>
  </si>
  <si>
    <t>(FK10+FK50+SL10+LV10+KV10)/EN10</t>
  </si>
  <si>
    <r>
      <t xml:space="preserve">Durchschnittlicher Gebäudebuchwert </t>
    </r>
    <r>
      <rPr>
        <sz val="10"/>
        <rFont val="Arial"/>
        <family val="2"/>
      </rPr>
      <t xml:space="preserve">
Gebäudebuchwert zu qm Wohn-/Nutzfläche eigene Einheiten</t>
    </r>
  </si>
  <si>
    <t>AV15/EN10</t>
  </si>
  <si>
    <r>
      <t>Investitionen in den Bestand</t>
    </r>
    <r>
      <rPr>
        <sz val="10"/>
        <rFont val="Arial"/>
        <family val="2"/>
      </rPr>
      <t xml:space="preserve">
(Instandhaltungkosten+nachträgliche Herstellungskosten)/m² WFL</t>
    </r>
  </si>
  <si>
    <t>3.2. Kennzahlen zur Vermietungssituation</t>
  </si>
  <si>
    <r>
      <t xml:space="preserve">Fluktuationsrate Mietwohnungen
</t>
    </r>
    <r>
      <rPr>
        <sz val="10"/>
        <rFont val="Arial"/>
        <family val="2"/>
      </rPr>
      <t>Anzahl der Kündigungen und andere Auflösungen von Mietverhältnissen des Geschäftsjahres x 100 : 
gesamter Bestand an Mietwohnungen des Geschäftsjahres</t>
    </r>
  </si>
  <si>
    <t>Steigende Wohnungskündigungen führen zu höhe-rem Verwaltungsaufwand (Abnahme von Wohnun-gen, Wiedervermietung). Es besteht die Gefahr der fehlenden Anschlussvermietung mit den damit ver-bunden Ertragsausfällen. Ferner gehen Wohnungs-kündigungen i.d.R. mit höheren Instandhaltungs-kosten einher.</t>
  </si>
  <si>
    <t xml:space="preserve"> - Höhe der Summe aus Mieten und Umlagen (Gesamtbelastung 
   der Mieter)
 - Lage der Wohnungen
 - Größe der Wohnungen
 - Mieterstruktur (Alter, Einkommen)</t>
  </si>
  <si>
    <t>Eine Kennzahl über 100% deutet auf eine sinkende Leerstandsquote.</t>
  </si>
  <si>
    <t xml:space="preserve"> vgl. K49 bis K55</t>
  </si>
  <si>
    <t>MW11*100/MW10</t>
  </si>
  <si>
    <r>
      <t xml:space="preserve">Leerstandsquote Mietwohnungen
</t>
    </r>
    <r>
      <rPr>
        <sz val="10"/>
        <rFont val="Arial"/>
        <family val="2"/>
      </rPr>
      <t xml:space="preserve">Durchschnittsbestand leerstehender Vermietungseinheiten pro Jahr x 100 : </t>
    </r>
    <r>
      <rPr>
        <b/>
        <sz val="10"/>
        <rFont val="Arial"/>
        <family val="2"/>
      </rPr>
      <t xml:space="preserve">
</t>
    </r>
    <r>
      <rPr>
        <sz val="10"/>
        <rFont val="Arial"/>
        <family val="2"/>
      </rPr>
      <t>gesamter Bestand an Mietwohnungen des Geschäftsjahres</t>
    </r>
  </si>
  <si>
    <t>Hohe Leerstände beeinflussen die Ertragskraft des Unternehmens und damit dessen Potential für Investitionen (vgl. a. K22, K47 und K48). Allerdings sind die Gründe für Leerstand unterschiedlich zu bewerten vgl. K51 bis K55.</t>
  </si>
  <si>
    <t xml:space="preserve"> vgl. K51 bis K55</t>
  </si>
  <si>
    <r>
      <t xml:space="preserve">Leerstandsquote (Modernisierung) Mietwohnungen
</t>
    </r>
    <r>
      <rPr>
        <sz val="10"/>
        <rFont val="Arial"/>
        <family val="2"/>
      </rPr>
      <t>Durchschnittsbestand leerstehende Vermietungseinheiten auf Grund von Modernisierungsmaßnahmen pro Jahr x 100 : 
gesamter Bestand an Mietwohnungen des Geschäftsjahres</t>
    </r>
  </si>
  <si>
    <t xml:space="preserve"> - Art, Umfang und Durchführungsweg der Modernisierungs-
   maßnahmen</t>
  </si>
  <si>
    <r>
      <t xml:space="preserve">Leerstandsquote (Abriss) Mietwohnungen
</t>
    </r>
    <r>
      <rPr>
        <sz val="10"/>
        <rFont val="Arial"/>
        <family val="2"/>
      </rPr>
      <t>Durchschnittsbestand leerstehende Vermietungseinheiten auf Grund von Abrissmaßnahmen pro Jahr x 100 : 
gesamter Bestand an Mietwohnungen des Geschäftsjahres</t>
    </r>
  </si>
  <si>
    <t xml:space="preserve"> - Zustand der Teilmärkte der Region
 - Förderungmaßnahmen der Kommunen von Abriss
 - Gebäudeverschleiß</t>
  </si>
  <si>
    <r>
      <t xml:space="preserve">Leerstandsquote (Verkäufe) Mietwohnungen
</t>
    </r>
    <r>
      <rPr>
        <sz val="10"/>
        <rFont val="Arial"/>
        <family val="2"/>
      </rPr>
      <t>Durchschnittsbestand leerstehende Vermietungseinheiten auf Grund von Verkäufen pro Jahr x 100 : 
gesamter Bestand an Mietwohnungen des Geschäftsjahres</t>
    </r>
  </si>
  <si>
    <t xml:space="preserve"> - Dürchführungsweg des Verkaufs 
 - Gründe der Notwendigkeit zum Verkauf</t>
  </si>
  <si>
    <r>
      <t xml:space="preserve">Leerstandsquote (Vermietungsschwierigkeiten) Mietwohnungen
</t>
    </r>
    <r>
      <rPr>
        <sz val="10"/>
        <rFont val="Arial"/>
        <family val="2"/>
      </rPr>
      <t>Durchschnittsbestand leerstehende Vermietungseinheiten auf Grund von Vermietungsschwierigkeiten pro Jahr x 100 : 
gesamter Bestand an Mietwohnungen des Geschäftsjahres</t>
    </r>
  </si>
  <si>
    <t xml:space="preserve"> - Zustand der Teilmärkte der Region
 - Gebäudesubstanz und Ausstattung der Wohnungen
 - Modernisierungsgrad der Gebäude
 - Höhe der Miete und/oder der Betriebskosten
 - Fluktuationsrate (vgl. K49)</t>
  </si>
  <si>
    <r>
      <t xml:space="preserve">Leerstandsquote (Stilllegung) Mietwohnungen
</t>
    </r>
    <r>
      <rPr>
        <sz val="10"/>
        <rFont val="Arial"/>
        <family val="2"/>
      </rPr>
      <t>Durchschnittsbestand leerstehende Vermietungseinheiten auf Grund von Stillegung pro Jahr x 100 : 
gesamter Bestand an Mietwohnungen des Geschäftsjahres</t>
    </r>
  </si>
  <si>
    <t xml:space="preserve"> vgl. K52</t>
  </si>
  <si>
    <t>1.1. Strukturkennzahlen je m² Wohn- / Nutzfläche und Monat</t>
  </si>
  <si>
    <t>Verluste (Betriebskosten) und entgangene Einnahmen (Sollmieten) des Unternehmens aus leerstehenden WE bezogen auf die m²-Wohn-/Nutzfläche monatlich</t>
  </si>
  <si>
    <t xml:space="preserve"> - Bevölkerungsentwicklung
 - Wohnungsüberhang am Wohnungsteilmarkt (i.d.R. Kommune)
 - Mieterfluktuation
 - geplanter Verkauf/Abriss
 - geplante und aktuell durchgeführte Modernisierungen/Sanierungen
 - kurzfristige Mietnachlässe</t>
  </si>
  <si>
    <r>
      <t>Abschreibungsquote Mietforderungen</t>
    </r>
    <r>
      <rPr>
        <sz val="10"/>
        <rFont val="Arial"/>
        <family val="2"/>
      </rPr>
      <t xml:space="preserve">
Abschreibungen und Wertberichtigungen auf Forderungen aus Vermietung : 
Summe Wohn-/Nutzfläche insgesamt : 12</t>
    </r>
  </si>
  <si>
    <t>Verluste durch Forderungsausfälle bezogen auf die m²-Wohn-/Nutzfläche monatlich</t>
  </si>
  <si>
    <t xml:space="preserve"> - Wirtschaftliche Verhältnisse der Mieterschaft
 - Soziales Umfeld
 - Größe der Genossenschaft/Anonymität des einzelnen Mieters
 - Mahnwesen
 - Mieteinzugsverfahren</t>
  </si>
  <si>
    <t>AM01/(12*EN10)</t>
  </si>
  <si>
    <t>Instandhaltungsaufwand bezogen auf die m²-Wohn-/Nutzfläche monatlich</t>
  </si>
  <si>
    <t xml:space="preserve"> - Alter der Gebäude
 - Qualität der Bausubstanz
 - Sanierungsgrad der Gebäude
 - Mieterverhalten
 - aperiodische Großreparaturen
 - Finanz- und Ertragslage des Unternehmens
 - ggf. Kostenstruktur des Regiebetriebs</t>
  </si>
  <si>
    <t>(IK01+BA21-SE03)/(12*EN10)</t>
  </si>
  <si>
    <t>(IK01+BA21-SE03)/EN10</t>
  </si>
  <si>
    <r>
      <t xml:space="preserve">planmäßige Abschreibung auf Sachanlagen der Bewirtschaftungstätigkeit
</t>
    </r>
    <r>
      <rPr>
        <sz val="10"/>
        <rFont val="Arial"/>
        <family val="2"/>
      </rPr>
      <t>Planmäßige Abschreibungen der Bewirtschaftungstätigkeit auf Sachanlagen insges. (ohne Abschreibungen für BAB) : 
Summe Wohn-/Nutzfläche insgesamt : 12</t>
    </r>
  </si>
  <si>
    <t>handelsrechtliche planmäßige Absetzungen für Abnutzung bezogen auf die m²-Wohn-/Nutzfläche monatlich</t>
  </si>
  <si>
    <t xml:space="preserve"> - Alter der Gebäude
 - Sanierungsgrad der Gebäude
 - Aktivierungsverhalten
 - Abschreibungsmethoden
</t>
  </si>
  <si>
    <t>AH01/(12*EN10)</t>
  </si>
  <si>
    <r>
      <t xml:space="preserve">Fremdkapitalzinsen Bewirtschaftungstätigkeit
</t>
    </r>
    <r>
      <rPr>
        <sz val="10"/>
        <rFont val="Arial"/>
        <family val="2"/>
      </rPr>
      <t>(Fremdkapitalaufwendungen (langfristig) und Erbbauzinsaufw. für Vermietungsobjekte) : 
Summe Wohn-/Nutzfläche insgesamt : 12</t>
    </r>
  </si>
  <si>
    <t>Fremdkapitalaufwendungen (insb. Zinsen für Dauerfinanzierungsmittel (Darlehen)) bezogen auf die m²-Wohn-/Nutzfläche monatlich</t>
  </si>
  <si>
    <t xml:space="preserve"> - Sanierungsstand der Gebäude
 - vorhandene Eigenmittel für Sanierungen
 - erhaltene Fördermittel für Wohnungsbau
 - Zinszuschüsse
 - Zinsfestschreibungspraxis (i.d.R. 5 oder 10 J.)
 - Mittelaufnahme in Hoch- oder Niedrigzinsphase</t>
  </si>
  <si>
    <t>(ZH10+EZ01)/(12*EN10)</t>
  </si>
  <si>
    <r>
      <t xml:space="preserve">Verwaltungskostenquote für eigene Einheiten
</t>
    </r>
    <r>
      <rPr>
        <sz val="10"/>
        <rFont val="Arial"/>
        <family val="2"/>
      </rPr>
      <t>Anteiliger Personal- und Sachaufwand für Verwaltung (Verwaltungskosten der Bewirtschaftungstätigkeit) : 
Summe Wohn-/Nutzfläche insgesamt : 12</t>
    </r>
  </si>
  <si>
    <t>Verwaltungsaufwand bezogen auf die m²-Wohn-/Nutzfläche monatlich; wird jedoch i.d.R. als Verwaltungsaufwand je VE ermittelt -&gt; siehe auch Z 23 bis Z25</t>
  </si>
  <si>
    <t xml:space="preserve"> - Gehaltsstruktur
 - Betriebsorganisation
 - mehrere räumlich getrennte Geschäftsstellen
 - Altersstruktur der Mitarbeiter
 - Qualifikation der Mitarbeiter
 - Lage und Art der Mietobjekte (z.B. nur Ein- und Zweifamilienhäuser
   in mehreren Kommunen)
</t>
  </si>
  <si>
    <t>BA14/(12*EN10)</t>
  </si>
  <si>
    <r>
      <t xml:space="preserve">Wirtschaftliches Ergebnis Bewirtschaftungstätigkeit
</t>
    </r>
    <r>
      <rPr>
        <sz val="10"/>
        <rFont val="Arial"/>
        <family val="2"/>
      </rPr>
      <t>Wirtschaftliches Ergebnis der Bewirtschaftungstätigkeit : 
Summe Wohn-/Nutzfläche insgesamt : 12</t>
    </r>
  </si>
  <si>
    <t>Saldo zwischen Erträgen und Aufwendungen der reinen Wohnungsbewirtschaftung bezogen auf die m²-Wohn-/Nutzfläche monatlich; ohne sonstige Geschäftsbereiche wie WEG-Verwaltung oder Baubetreuung</t>
  </si>
  <si>
    <t xml:space="preserve"> - Mietniveau
 - Leerstandquote
 - Instandhaltungskosten
 - Verwaltungskosten
 - Finanzierung des Bestands -&gt; Zinsaufwand
 - Abschreibungsverhalten</t>
  </si>
  <si>
    <t>(UE10-UE04+BV10+SE03+SE07+SE09-AH10+PA01-BA22-BA23-BA21-AH01-AM01-XX60-ZH10-GR10-BA14)/(12*EN10)</t>
  </si>
  <si>
    <r>
      <t xml:space="preserve">Geldrechnungsmäßiges Ergebnis Bewirtschaftungstätigkeit
</t>
    </r>
    <r>
      <rPr>
        <sz val="10"/>
        <rFont val="Arial"/>
        <family val="2"/>
      </rPr>
      <t>Geldrechnungsmäßiges Ergebnis der  Bewirtschaftungstätigkeit : 
Summe Wohn-/Nutzfläche insgesamt : 12</t>
    </r>
  </si>
  <si>
    <t>Saldo zwischen Einnahmen und Ausgaben der reinen Wohnungsbewirtschaftung bezogen auf die m²-Wohn-/Nutzfläche monatlich; i.d.R. wirtschaftliches Ergebnis der Bewirtschaftungstätigkeit zzgl. Abschreibungen abzgl. Tilgungen</t>
  </si>
  <si>
    <t xml:space="preserve"> - Mietniveau
 - Leerstandquote
 - Instandhaltungskosten
 - Verwaltungskosten
 - Finanzierung des Bestands -&gt; Zinsaufwand
 - Tilgungsverhalten</t>
  </si>
  <si>
    <t>(UE10-UE04+BV10+SE03+SE07+SE09-AH10+PA01-BA22-BA23-BA21-TI10-AM01-XX60-ZH10-GR10-BA14)/(12*EN10)</t>
  </si>
  <si>
    <t>1.2. Strukturkennzahlen in % der Sollmieten</t>
  </si>
  <si>
    <r>
      <t>Erlössschmälerungsquote</t>
    </r>
    <r>
      <rPr>
        <sz val="10"/>
        <rFont val="Arial"/>
        <family val="2"/>
      </rPr>
      <t xml:space="preserve">
Erlösschmälerungen betreffend Mieten und Umlagen des Geschäftsjahres in % der Sollmieten</t>
    </r>
  </si>
  <si>
    <t>relative Ausfallquote der Umsatzerlöse aus Sollmieten durch Betriebskosten- und Sollmietenausfälle</t>
  </si>
  <si>
    <t xml:space="preserve"> - Bevölkerungsentwicklung
 - Wohnungsüberhang am Wohnungsteilmarkt (i.d.R. Kommune)
 - Mieterfluktuation
 - geplanter Verkauf/Abriss
 - geplante und aktuell durchgeführte Modernisierungen/Sanierungen
 - kurzfristige Mietnachlässe
 - Ausfall vorrangig in welchem Mietsegment (gehobenes, mittleres 
   bzw. unteres Mietniveau)</t>
  </si>
  <si>
    <t>(ES11+ES12+ES02)*100/(UE01+UE02)</t>
  </si>
  <si>
    <r>
      <t>Maßnahmenbedingte Erlössschmälerungsquote</t>
    </r>
    <r>
      <rPr>
        <sz val="10"/>
        <rFont val="Arial"/>
        <family val="2"/>
      </rPr>
      <t xml:space="preserve">
Maßnahmebedingte Erlösschmälerungen nur betreffend  Mieten des Geschäfts-jahres in % der Sollmieten
(d.h.: gewollte, geplante Leerstände durch Abriss, Verkauf, Umbau, Modernisierung, Instandsetzung u.ä.m) </t>
    </r>
  </si>
  <si>
    <t>relative Ausfallquote der Umsatzerlöse aus Sollmieten durch Betriebskosten- und Sollmietenausfälle, jedoch nur sanierungsmaßnahmenbedingt</t>
  </si>
  <si>
    <t xml:space="preserve"> - geplante und aktuelle durchgeführte Modernisierungen/Sanierungen
 - kurzfristige Mietnachlässe für Beeinträchtigungen durch Sanierung
 - Ausfall vorrangig in welchem Mietsegment? (gehobenes, mittleres 
   bzw. unteres Wohnniveau)</t>
  </si>
  <si>
    <t>ES12*100/UE01</t>
  </si>
  <si>
    <t>relative Ausfallquote der Umsatzerlöse aus Sollmieten durch Forderungsausfälle</t>
  </si>
  <si>
    <t>AM01*100/UE01</t>
  </si>
  <si>
    <t>relativer Verbrauch der Sollmieten für lfd. Instandsetzungsarbeiten; stark durch aperiodische Instandsetzungsmaßnahmen insb. bei kleineren Wohnungsunternehmen geprägt</t>
  </si>
  <si>
    <t>(IK01+IK02-SE03)*100/UE01</t>
  </si>
  <si>
    <r>
      <t xml:space="preserve">Abschreibungsquote (Sachanlagen)
</t>
    </r>
    <r>
      <rPr>
        <sz val="10"/>
        <rFont val="Arial"/>
        <family val="2"/>
      </rPr>
      <t>Planmäßige Abschreibungen der Bewirtschaftungstätigkeit auf Sachanlagen insgesamt (ohne Abschreibungen für BAB) in % der Sollmieten</t>
    </r>
  </si>
  <si>
    <t>Relation der planmäßigen handelsrechtlichen Abschreibungen zu den Sollmieten</t>
  </si>
  <si>
    <t>AH01*100/UE01</t>
  </si>
  <si>
    <t>Diese Relation lässt langfristig erkennen, inwieweit durch planmäßige Abschreibung stille Reserven zu Lasten des Gewinns (Quote steigt) gebildet werden.</t>
  </si>
  <si>
    <t>AH01*100/AV15</t>
  </si>
  <si>
    <r>
      <t>Zinsdeckung</t>
    </r>
    <r>
      <rPr>
        <sz val="10"/>
        <rFont val="Arial"/>
        <family val="2"/>
      </rPr>
      <t xml:space="preserve">
Fremdkapitalaufwendungen (langfristig) in % der Sollmieten</t>
    </r>
  </si>
  <si>
    <t>relativer Verbrauch der Sollmieten für Fremdkapitalaufwendungen (insb. Zinsen für Dauerfinanzierungsmittel (Darlehen))</t>
  </si>
  <si>
    <t>(ZH10)*100/UE01</t>
  </si>
  <si>
    <r>
      <t xml:space="preserve">Kapitaldienstdeckung
</t>
    </r>
    <r>
      <rPr>
        <sz val="10"/>
        <rFont val="Arial"/>
        <family val="2"/>
      </rPr>
      <t>Kapitaldienst (+Disagioauflösung) auf Objektfinanzierungsmittel in % der Sollmieten einschließlich Zuschüssen</t>
    </r>
  </si>
  <si>
    <t>relativer Verbrauch der Sollmieten für Zahlungsverpflichtungen aus Fremdfinanzierungen</t>
  </si>
  <si>
    <t xml:space="preserve"> - Sanierungsstand der Gebäude
 - vorhandene Eigenmittel für Sanierungen
 - erhaltene Fördermittel für Wohnungsbau
 - Zinszuschüsse
 - Zinsfestschreibungspraxis (i.d.R. 5 oder 10 J.)
 - Mittelaufnahme in Hoch- oder Niedrigzinsphase
 - Tilgungsverhalten</t>
  </si>
  <si>
    <t>(ZH10+TI10)*100/(UE01+UE03)</t>
  </si>
  <si>
    <r>
      <t xml:space="preserve">eigene Verwaltungskostenquote
</t>
    </r>
    <r>
      <rPr>
        <sz val="10"/>
        <rFont val="Arial"/>
        <family val="2"/>
      </rPr>
      <t>Anteiliger Personal- und Sachaufwand für Verwaltung (Verwaltungskosten der Bewirtschaftungstätigkeit) in % der Sollmieten</t>
    </r>
  </si>
  <si>
    <t>relativer Verbrauch der Sollmieten für Verwaltungskosten</t>
  </si>
  <si>
    <t xml:space="preserve"> - Gehaltsstruktur
 - Betriebsorganisation
 - mehrere räumlich getrennte Geschäftsstellen
 - Altersstruktur der Mitarbeiter
 - Qualifikation der Mitarbeiter
 - Lage und Art der Mietobjekte (z.B. nur Mehrfamilienhäuser in einer 
   Kommune)
</t>
  </si>
  <si>
    <t>BA14*100/UE01</t>
  </si>
  <si>
    <r>
      <t xml:space="preserve">Wirtschaftliches Ergebnis Bewirtschaftungstätigkeit
</t>
    </r>
    <r>
      <rPr>
        <sz val="10"/>
        <rFont val="Arial"/>
        <family val="2"/>
      </rPr>
      <t>Wirtschaftliches Ergebnis der Bewirtschaftungstätigkeit in % der Sollmieten einschließlich Mietsubventionen</t>
    </r>
  </si>
  <si>
    <t>Relation, welcher Teil der Sollmieten dem Unternehmen nach den lfd. Aufwendungen als handelsrechtliches Ergebnis verbleibt</t>
  </si>
  <si>
    <t xml:space="preserve"> - Leerstandquote
 - Instandhaltungskosten
 - Verwaltungskosten
 - Finanzierung des Bestands -&gt; Zinsaufwand
 - Abschreibungsverhalten</t>
  </si>
  <si>
    <t>(UE10-UE04+BV10+SE03+SE07+SE09-AH10+PA01-BA22-BA23-BA21-AH01-AM01-XX60-ZH10-GR10-BA14)*100/(UE01+UE03)</t>
  </si>
  <si>
    <r>
      <t xml:space="preserve">Geldrechnungsmäßiges Ergebnis Bewirtschaftungstätigkeit
</t>
    </r>
    <r>
      <rPr>
        <sz val="10"/>
        <rFont val="Arial"/>
        <family val="2"/>
      </rPr>
      <t>Geldrechnungsmäßiges Ergebnis Hausbewirtschaft in Prozent der Sollmieten einschließlich Mietsubventionen</t>
    </r>
  </si>
  <si>
    <t>Relation, welcher Teil der Sollmieten dem Unternehmen nach den lfd. Ausgaben als Mittelzufluss verbleibt; i.d.R. wirtschaftliches Ergebnis der Bewirtschaftungstätigkeit zzgl. Abschreibungen abzgl. Tilgungen</t>
  </si>
  <si>
    <t xml:space="preserve"> - Leerstandquote
 - Instandhaltungskosten
 - Verwaltungskosten
 - Finanzierung des Bestands -&gt; Zinsaufwand
 - Tilgungsverhalten</t>
  </si>
  <si>
    <t>(UE10-UE04+BV10+SE03+SE07+SE09-AH10+PA01-BA22-BA23-BA21-TI10-AM01-XX60-ZH10-GR10-BA14)*100/(UE01+UE03)</t>
  </si>
  <si>
    <t>Relation, welche angibt, wieviel % der Istmiete für Zinsen vom WU ausgegeben wird</t>
  </si>
  <si>
    <t xml:space="preserve"> - zu niedriges/hohes Zinsniveau gegenüber den marktüblichen
   Zinssätzen
 - Höhe der Istmiete</t>
  </si>
  <si>
    <t>(ZH10+EZ01)*100/(UE01+UE03-ES11-ES12)</t>
  </si>
  <si>
    <t>Relation, welche angibt, wieviel % der Istmiete für Zinsen + Tilgung (Annuität) vom WU ausgegeben wird</t>
  </si>
  <si>
    <t xml:space="preserve"> - zu niedriges/hohes Zinsniveau gegenüber den marktüblichen
   Zinssätzen
 - Höhe der vereinbarten Tilgungssätze
 - Höhe der Istmiete</t>
  </si>
  <si>
    <t>(ZH10+TI10+EZ01)*100/
(UE01+UE03-ES11-ES12)</t>
  </si>
  <si>
    <t>Diese Relation entstammt aus einer überschlägigen Wertermittlung für Wohngebäude. Liegt bspw. der marktübliche Wert beim 10fachen der Jahresmiete, sollte diese Kennzahl nicht unter 10% liegen, ansonsten ist dieses ein Hinweis auf eine Überbewertung. Die Durchschnittswerte des Teilmarkts für Immobilien sind hierbei eine entscheidende Vergleichsgröße.</t>
  </si>
  <si>
    <t xml:space="preserve"> - Abschreibungsstrategie
 - Höhe der Istmiete</t>
  </si>
  <si>
    <t>(UE01+UE03-ES11-ES12)*100/(AV15+AV16)</t>
  </si>
  <si>
    <t>(AV15+AV16)/(UE01+UE03-ES11-ES12)</t>
  </si>
  <si>
    <t>Euro/Mitarb.</t>
  </si>
  <si>
    <t>Diese Kennzahl gibt die Personalkosten an, die das Unternehmen durchschnittlich für einen Arbeitnehmer der Verwaltung ausgibt. Im Zeitablauf betrachtet, könnte diese Kennzahl ein Indiz für eine sich verändernde Ertragskraft des Unternehmens sein (Betrachtung zur Veränderung der Gesamtleistung notwendig). Verzerrungen ergeben sich daraus, dass Geringverdiener sowie Vorstände/Geschäftsführer gleichermaßen in die Kennzahl eingehen. Bei den Auszubildenden wird dieser Effekt dadurch entschärft, dass diese nur zu 30 % in die Berechnung eingehen.</t>
  </si>
  <si>
    <r>
      <t xml:space="preserve">Ein hohes durchschnittliches Einkommen kann folgende Hinweise geben: 
</t>
    </r>
    <r>
      <rPr>
        <b/>
        <sz val="10"/>
        <rFont val="Arial"/>
        <family val="2"/>
      </rPr>
      <t>Negativ:</t>
    </r>
    <r>
      <rPr>
        <sz val="10"/>
        <rFont val="Arial"/>
        <family val="2"/>
      </rPr>
      <t xml:space="preserve"> Das Gehaltsniveau könnte insgesamt oder bei bestimmten Beschäftigtengruppen zu hoch sein. 
</t>
    </r>
    <r>
      <rPr>
        <b/>
        <sz val="10"/>
        <rFont val="Arial"/>
        <family val="2"/>
      </rPr>
      <t>Gegenmaßnahmen:</t>
    </r>
    <r>
      <rPr>
        <sz val="10"/>
        <rFont val="Arial"/>
        <family val="2"/>
      </rPr>
      <t xml:space="preserve"> Maßvolle Personalfreisetzungen, ohne Stimmungsverschlechterungen in der übrigen Belegschaft zu provozieren. Bei natürlichen Fluktuationen (Kündigung seitens der Arbeitnehmer, Ausscheiden aus Altersgründen) Ressourcenallokation neu überdenken und bei ggf. notwendiger Neueinstellung geringeres Gehaltsniveau vereinbaren. Einführung neuer Entlohnungskomponenten (z. B. Prämienlöhne für leitende Angestellte; vgl. auch Möglichkeiten zu erfolgs- und leitungsorientierten Vergütungsbestandteilen im Tarifvertrag der Wohnungswirtschaft) 
</t>
    </r>
    <r>
      <rPr>
        <b/>
        <sz val="10"/>
        <rFont val="Arial"/>
        <family val="2"/>
      </rPr>
      <t>Positiv:</t>
    </r>
    <r>
      <rPr>
        <sz val="10"/>
        <rFont val="Arial"/>
        <family val="2"/>
      </rPr>
      <t xml:space="preserve"> Das Gehaltsniveau spiegelt tendenziell die Leistungsfähigkeit der Belegschaft wider. Je besser die Arbeitskräfte qualifiziert sind, desto produktiver können sie arbeiten, um so höher müssen sie allerdings bezahlt werden. Hier muss unbedingt eine Untersuchung der Produktivität der Belegschaft anknüpfen.</t>
    </r>
  </si>
  <si>
    <t>(LG10-LG20-LG09-BA34)/(PB10-PB04-PB05)</t>
  </si>
  <si>
    <t>(LG10-BA34)/PB10</t>
  </si>
  <si>
    <t>(UE10+UE20+UE30+UE40)/PB10</t>
  </si>
  <si>
    <t>Euro/
Mitarb.</t>
  </si>
  <si>
    <t xml:space="preserve">Die Kennzahl gibt an, wie viel Sachkosten im Durchschnitt pro Verwaltungsangestellten im Jahr anfallen. Im Zeitablauf betrachtet, könnte diese Kennzahl ein Indiz für eine sich verändernde Ertragskraft das Unternehmens sein (Betrachtung zur Veränderung der Gesamtleistung notwendig). </t>
  </si>
  <si>
    <r>
      <t xml:space="preserve">Hohe durchschnittliche Sachkosten können folgende Hinweise geben: 
</t>
    </r>
    <r>
      <rPr>
        <b/>
        <sz val="10"/>
        <rFont val="Arial"/>
        <family val="2"/>
      </rPr>
      <t>Negativ:</t>
    </r>
    <r>
      <rPr>
        <sz val="10"/>
        <rFont val="Arial"/>
        <family val="2"/>
      </rPr>
      <t xml:space="preserve"> Verschwenderischer Ressourcenumgang seitens der Belegschaft, zu teure Beschaffung. 
</t>
    </r>
    <r>
      <rPr>
        <b/>
        <sz val="10"/>
        <rFont val="Arial"/>
        <family val="2"/>
      </rPr>
      <t>Gegenmaßnahmen:</t>
    </r>
    <r>
      <rPr>
        <sz val="10"/>
        <rFont val="Arial"/>
        <family val="2"/>
      </rPr>
      <t xml:space="preserve"> Belegschaft zum ressourcensparenden Arbeiten anhalten (ggf. unterstützt durch Prämienzahlungen bei Erreichen eines vorgegebenen Zielwertes) Erhöhung der Unternehmensidentifikation Beschaffungsmanagement anpassen 
</t>
    </r>
    <r>
      <rPr>
        <b/>
        <sz val="10"/>
        <rFont val="Arial"/>
        <family val="2"/>
      </rPr>
      <t>Positiv:</t>
    </r>
    <r>
      <rPr>
        <sz val="10"/>
        <rFont val="Arial"/>
        <family val="2"/>
      </rPr>
      <t xml:space="preserve"> Ein hohes Sachkostenniveau muss immer im Zusammenhang mit der daraus erwirtschafteten Gesamtleistung gesehen werden</t>
    </r>
  </si>
  <si>
    <t>(BA09-BA08)/(PB10-PB04-PB05)</t>
  </si>
  <si>
    <r>
      <t>Durchschnittliche Verwaltungskosten/Verwaltungsmitarbeiter</t>
    </r>
    <r>
      <rPr>
        <sz val="10"/>
        <rFont val="Arial"/>
        <family val="2"/>
      </rPr>
      <t xml:space="preserve">
(Summe persönlicher + sächlicher Kosten akt. Beschäftigter (ohne Regie/Hauswarte)) : 
Summe (akt.) Personalbestand (ohne Regie/Hauswarte)</t>
    </r>
  </si>
  <si>
    <t>Kombination aus Z19 und Z20; s. dort</t>
  </si>
  <si>
    <t>(LG10-BA34-LG20-LG09+BA09-BA08)/(PB10-PB04-PB05)</t>
  </si>
  <si>
    <t xml:space="preserve">Die Kennzahl gibt an, wieviel Altersversorgung im Durchschnitt pro Verwaltungsmitarbeiter gezahlt wird. Problematisch ist, wenn unterschiedliche Versorgungssysteme existieren oder wenn nur bestimmte Personengruppen (z. B. leitende Angestellte) von Versorgungszusagen profitieren. In diesen Fällen gibt die Betrachtung über die gesamte Belegschaft ein nur sehr allgemeines Bild über das Versorgungsniveau. </t>
  </si>
  <si>
    <r>
      <t xml:space="preserve">Hohe durchschnittliche Altersversorgungskosten können folgende Hinweise geben: 
</t>
    </r>
    <r>
      <rPr>
        <b/>
        <sz val="10"/>
        <rFont val="Arial"/>
        <family val="2"/>
      </rPr>
      <t>Negativ:</t>
    </r>
    <r>
      <rPr>
        <sz val="10"/>
        <rFont val="Arial"/>
        <family val="2"/>
      </rPr>
      <t xml:space="preserve"> Das Versorgungsniveau ist im Durchschnitt zu vergleichbaren Unternehmen der Branche zu hoch. 
</t>
    </r>
    <r>
      <rPr>
        <b/>
        <sz val="10"/>
        <rFont val="Arial"/>
        <family val="2"/>
      </rPr>
      <t>Gegenmaßnahmen:</t>
    </r>
    <r>
      <rPr>
        <sz val="10"/>
        <rFont val="Arial"/>
        <family val="2"/>
      </rPr>
      <t xml:space="preserve"> Untersuchung der Versorgungssysteme (Konsequenz: Z. B. Umstieg von teuren Direktzusagen zu günstigeren indirekten Versorgungssystemen, z. B. rückgedeckte Unterstützungskasse) 
</t>
    </r>
    <r>
      <rPr>
        <b/>
        <sz val="10"/>
        <rFont val="Arial"/>
        <family val="2"/>
      </rPr>
      <t>Positiv:</t>
    </r>
    <r>
      <rPr>
        <sz val="10"/>
        <rFont val="Arial"/>
        <family val="2"/>
      </rPr>
      <t xml:space="preserve"> Altersvorsorge seitens des Arbeitsgebers zeigt hohes Maß der Verantwortung des Arbeitsgebers und kann sich durch erhöhtes Sicherheitsempfinden oder vermehrte Unternehmensidentifikation in der Leistungsbereitschaft der Belegschaft widerspiegeln</t>
    </r>
  </si>
  <si>
    <t>(LG05-LG06)/(PB10-PB04-PB05)</t>
  </si>
  <si>
    <t>Euro/WE</t>
  </si>
  <si>
    <t xml:space="preserve">Die Kennzahl gibt einen Hinweis darauf, wieviel Kosten für Verwaltung pro Wohneinheit getragen werden müssen. Hier ist ein direkter Vergleich mit den in der Miete kalkulierten Verwaltungskosten notwendig. </t>
  </si>
  <si>
    <t>Zu positiven und negativen Hinweisen sowie zu Gegenmaßnahmen vgl. die Ausführungen zu Z19 und Z20.</t>
  </si>
  <si>
    <t>(BA14+BA15)/(EE01+EE02/7+EE03+EE04/12+VE01+VE02/7+VE03+VE04/12)</t>
  </si>
  <si>
    <t>(BA14)/(UE01+UE03-ES11-ES12)*100</t>
  </si>
  <si>
    <t>(BA14+BA15)/(UE10+UE20+UE30+UE40)*100</t>
  </si>
  <si>
    <r>
      <t xml:space="preserve">Verwaltungskostensatz II
</t>
    </r>
    <r>
      <rPr>
        <sz val="10"/>
        <rFont val="Arial"/>
        <family val="2"/>
      </rPr>
      <t>durchschnittlicher Personal- und Sachaufwand je WE für eigene Einheiten (Bewirtschaftungstätigkeit)</t>
    </r>
  </si>
  <si>
    <t>s. Erläuterungen zu Z23</t>
  </si>
  <si>
    <t xml:space="preserve"> s. Erläuterungen zu Z23</t>
  </si>
  <si>
    <t>BA14/(EE01+EE02/7+EE03+EE04/12)</t>
  </si>
  <si>
    <r>
      <t>Verwaltungskostensatz III</t>
    </r>
    <r>
      <rPr>
        <sz val="10"/>
        <rFont val="Arial"/>
        <family val="2"/>
      </rPr>
      <t xml:space="preserve">
durchschnittlicher Personal- und Sach-aufwand je WE für durch Treuhand u./o. Verwaltervertrag betreute Einheiten (verwaltungsmäßige Betreuung)</t>
    </r>
  </si>
  <si>
    <t>BA15/(VE01+VE02/7+VE03+VE04/12)</t>
  </si>
  <si>
    <r>
      <t xml:space="preserve">Verwaltete Einheiten je Mitarbeiter
</t>
    </r>
    <r>
      <rPr>
        <sz val="10"/>
        <rFont val="Arial"/>
        <family val="2"/>
      </rPr>
      <t>Summe WE insgesamt (eigene und übrige verwaltete WE) : Summe Personal Bewirtschaftungstätigkeit und verwaltungsmäßige Betreuung (Beschäftigungsgrad Hausbewirt-schaftung / verwaltungsmäßige Betreuung)</t>
    </r>
  </si>
  <si>
    <t>Die Kennzahl zeigt die Anzahl der Verwaltungsmitarbeiter pro eigener bzw. verwalteter WE und stellt damit das mengenmäßige Pendant zu Z23 dar; vgl. Ausführungen dort.</t>
  </si>
  <si>
    <t>(EE01+EE02/7+EE03+EE04/12+VE01+VE02/7+VE03+VE04/12)/PB30</t>
  </si>
  <si>
    <t>Teil III - Management Summary</t>
  </si>
  <si>
    <t>1. Kennzahlen zum Bestand und zur Bestandsstruktur</t>
  </si>
  <si>
    <t>EE01+(EE02/7)+EE03+(EE04/12)+VE01+(VE02/7)+VE03+(VE04/12)</t>
  </si>
  <si>
    <t>2. Kennzahlen zur Vermögens- und Kapitalstruktur</t>
  </si>
  <si>
    <t>3. Kennzahlen zur Ergebnis- und Cash Flow- Struktur</t>
  </si>
  <si>
    <t>Erlöse aus Verkäufen des AV und UV (Capital Gains)</t>
  </si>
  <si>
    <t>(UE20+UE51)/1000</t>
  </si>
  <si>
    <t xml:space="preserve"> Zeitalter der Globalisierung sollen Firmen aus allen Teilen der Welt transparent und miteinander vergleichbar werden. Und dafür braucht man einheitliche Kennzahlen, beispielsweise das Ebitda. Die Abkürzung steht für "Earnings before interests, taxes, depreciation and amortization". Der mittelständische deutsche Unternehmer sagt dazu schlicht Rohgewinn, denn den Ausdruck "Gewinn vor Ertragssteuern, Abschreibungen und Amortisation" gab es in Deutschland bisher nicht. Den Globalisierern kommt es aber auf die Nuancen der Bilanzierung an. Die sollen möglichst international vergleichbar sein. Hinter Ebitda steht deshalb eine genaue Definition, denen sich alle Unternehmen, die nach internationalen Rechnungslegungsvorschriften bilanzieren, unterwerfen. Das Ebitda bezeichnet deshalb nicht nur den wirtschaftlichen Rohertrag eines Unternehmens, sondern auch die Art und Weise, wie dieser errechnet wird.</t>
  </si>
  <si>
    <t>Prozentualer Anteil des operativen Erfolgs gemessen an den Sollmieten (abzüglich Erlösschmälerungen)</t>
  </si>
  <si>
    <t>(M=Maintance)
Operativer Bruttoerfolg eines (Immobilien-) Unternehmens ohne Beeinflussung durch Instandhaltungs- oder Investitionsentscheidungen</t>
  </si>
  <si>
    <t>Prozentualer Anteil des operativen Erfolgs vor Aufwandsinvestitionen gemessen an den Sollmieten (abzüglich Erlösschmälerungen)</t>
  </si>
  <si>
    <t>(GW10-GW20+XX28-GR10-XX50+ST10+AA04+AA03-EA01+ZA10-EZ02-EW01)/1000</t>
  </si>
  <si>
    <t>INTEREST COVERAGE = EBITDA / INTEREST
(Verschuldungstragfähigkeit = Ergebnis vor Zinsen, Abschreibungen und Ertragssteuern / Zinsen)</t>
  </si>
  <si>
    <t>K06A*1000/(ZA10)</t>
  </si>
  <si>
    <t>Abk. für Earnings Before Taxes. Das EBT entspricht dem Jahresüberschuss vor Steuern (inkl. außerordentlichem Ergebnis).</t>
  </si>
  <si>
    <t>(GW10-GW20+ST10)/1000</t>
  </si>
  <si>
    <t>Abk. für Earnings After Taxes. Das EAT entspricht dem Jahresüberschuss nach Steuern (inkl. außerordentlichem Ergebnis).</t>
  </si>
  <si>
    <t>(GW10-GW20)/1000</t>
  </si>
  <si>
    <t>K14c</t>
  </si>
  <si>
    <t>4. Rentabilitäts- und Cash Flow- Kennziffern</t>
  </si>
  <si>
    <t>5. Kennziffern zur Investitionstätigkeit</t>
  </si>
  <si>
    <t>Modernisierungskosten Wohnbauten (Aktivierung)</t>
  </si>
  <si>
    <t>Ankaufstätigkeit - Ankaufinvestitionen im AV und UV</t>
  </si>
  <si>
    <t>ANK02/1000</t>
  </si>
  <si>
    <t>(IK01+XX45)/1000</t>
  </si>
  <si>
    <t>Übernahme der Daten aus dem Erfassungsbogen in die ALEA-Datenbank</t>
  </si>
  <si>
    <t>UKZ</t>
  </si>
  <si>
    <t>NAME</t>
  </si>
  <si>
    <t>ABDT</t>
  </si>
  <si>
    <t>BEAU</t>
  </si>
  <si>
    <t>BEAV</t>
  </si>
  <si>
    <t>TBAU</t>
  </si>
  <si>
    <t>TBAV</t>
  </si>
  <si>
    <t>WAEH</t>
  </si>
  <si>
    <t>EINH</t>
  </si>
  <si>
    <t>AUSD</t>
  </si>
  <si>
    <t>TEAB</t>
  </si>
  <si>
    <t>BAUB</t>
  </si>
  <si>
    <t>TEIL</t>
  </si>
  <si>
    <t>CF01</t>
  </si>
  <si>
    <t>CF02</t>
  </si>
  <si>
    <t xml:space="preserve">HA12 </t>
  </si>
  <si>
    <t/>
  </si>
  <si>
    <t>nur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</si>
</sst>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0000"/>
    <numFmt numFmtId="166" formatCode="_-* #,##0.00\ [$€-1]_-;\-* #,##0.00\ [$€-1]_-;_-* &quot;-&quot;??\ [$€-1]_-"/>
    <numFmt numFmtId="167" formatCode="_ * #,##0.00_)\€_ ;_ * \(#,##0.00\)\€_ ;_ * &quot;-&quot;??_)\€_ ;_ @_ "/>
    <numFmt numFmtId="168" formatCode="#,##0;;&quot;---&quot;"/>
    <numFmt numFmtId="169" formatCode="&quot;/ &quot;#,##0&quot; =&quot;"/>
    <numFmt numFmtId="170" formatCode="#,##0\ &quot;€&quot;"/>
    <numFmt numFmtId="171" formatCode="#,##0.00&quot; %&quot;"/>
    <numFmt numFmtId="172" formatCode="#,##0.0"/>
    <numFmt numFmtId="173" formatCode="0.0%"/>
  </numFmts>
  <fonts count="94">
    <font>
      <sz val="10"/>
      <name val="Arial"/>
    </font>
    <font>
      <sz val="10"/>
      <color theme="1"/>
      <name val="Arial"/>
      <family val="2"/>
    </font>
    <font>
      <sz val="10"/>
      <name val="Arial"/>
      <family val="2"/>
    </font>
    <font>
      <b/>
      <sz val="10"/>
      <name val="Arial"/>
      <family val="2"/>
    </font>
    <font>
      <b/>
      <sz val="12"/>
      <name val="Arial"/>
      <family val="2"/>
    </font>
    <font>
      <sz val="10"/>
      <name val="Arial"/>
      <family val="2"/>
    </font>
    <font>
      <b/>
      <i/>
      <sz val="10"/>
      <name val="Arial"/>
      <family val="2"/>
    </font>
    <font>
      <b/>
      <i/>
      <sz val="12"/>
      <name val="Arial"/>
      <family val="2"/>
    </font>
    <font>
      <sz val="12"/>
      <name val="Arial"/>
      <family val="2"/>
    </font>
    <font>
      <b/>
      <sz val="10"/>
      <name val="Arial"/>
      <family val="2"/>
    </font>
    <font>
      <b/>
      <u/>
      <sz val="10"/>
      <name val="Arial"/>
      <family val="2"/>
    </font>
    <font>
      <u/>
      <sz val="10"/>
      <name val="Arial"/>
      <family val="2"/>
    </font>
    <font>
      <sz val="8"/>
      <name val="Arial"/>
      <family val="2"/>
    </font>
    <font>
      <sz val="9"/>
      <name val="Arial"/>
      <family val="2"/>
    </font>
    <font>
      <sz val="10"/>
      <color indexed="10"/>
      <name val="Arial"/>
      <family val="2"/>
    </font>
    <font>
      <b/>
      <sz val="10"/>
      <color indexed="10"/>
      <name val="Arial"/>
      <family val="2"/>
    </font>
    <font>
      <sz val="8"/>
      <color indexed="10"/>
      <name val="Arial"/>
      <family val="2"/>
    </font>
    <font>
      <b/>
      <u/>
      <sz val="10"/>
      <color indexed="10"/>
      <name val="Arial"/>
      <family val="2"/>
    </font>
    <font>
      <sz val="10"/>
      <color indexed="9"/>
      <name val="Arial"/>
      <family val="2"/>
    </font>
    <font>
      <u/>
      <sz val="10"/>
      <color indexed="12"/>
      <name val="Arial"/>
      <family val="2"/>
    </font>
    <font>
      <sz val="8"/>
      <color indexed="81"/>
      <name val="Tahoma"/>
      <family val="2"/>
    </font>
    <font>
      <b/>
      <sz val="8"/>
      <color indexed="81"/>
      <name val="Tahoma"/>
      <family val="2"/>
    </font>
    <font>
      <b/>
      <sz val="8"/>
      <color indexed="10"/>
      <name val="Tahoma"/>
      <family val="2"/>
    </font>
    <font>
      <b/>
      <sz val="8"/>
      <color indexed="12"/>
      <name val="Tahoma"/>
      <family val="2"/>
    </font>
    <font>
      <i/>
      <sz val="10"/>
      <name val="Arial"/>
      <family val="2"/>
    </font>
    <font>
      <i/>
      <sz val="10"/>
      <color indexed="10"/>
      <name val="Arial"/>
      <family val="2"/>
    </font>
    <font>
      <b/>
      <i/>
      <sz val="10"/>
      <color indexed="10"/>
      <name val="Arial"/>
      <family val="2"/>
    </font>
    <font>
      <i/>
      <sz val="10"/>
      <color indexed="12"/>
      <name val="Arial"/>
      <family val="2"/>
    </font>
    <font>
      <b/>
      <i/>
      <sz val="10"/>
      <color indexed="12"/>
      <name val="Arial"/>
      <family val="2"/>
    </font>
    <font>
      <u/>
      <sz val="8"/>
      <name val="Arial"/>
      <family val="2"/>
    </font>
    <font>
      <i/>
      <sz val="8"/>
      <color indexed="12"/>
      <name val="Arial"/>
      <family val="2"/>
    </font>
    <font>
      <b/>
      <sz val="14"/>
      <name val="Arial"/>
      <family val="2"/>
    </font>
    <font>
      <sz val="6"/>
      <name val="Arial"/>
      <family val="2"/>
    </font>
    <font>
      <sz val="12"/>
      <color indexed="10"/>
      <name val="Arial"/>
      <family val="2"/>
    </font>
    <font>
      <u/>
      <sz val="10"/>
      <color indexed="10"/>
      <name val="Arial"/>
      <family val="2"/>
    </font>
    <font>
      <sz val="10"/>
      <color indexed="10"/>
      <name val="Arial"/>
      <family val="2"/>
    </font>
    <font>
      <b/>
      <sz val="11"/>
      <name val="Arial"/>
      <family val="2"/>
    </font>
    <font>
      <vertAlign val="superscript"/>
      <sz val="9"/>
      <name val="Arial"/>
      <family val="2"/>
    </font>
    <font>
      <i/>
      <u/>
      <sz val="10"/>
      <name val="Arial"/>
      <family val="2"/>
    </font>
    <font>
      <b/>
      <i/>
      <sz val="11"/>
      <name val="Arial"/>
      <family val="2"/>
    </font>
    <font>
      <i/>
      <sz val="10"/>
      <color indexed="8"/>
      <name val="Arial"/>
      <family val="2"/>
    </font>
    <font>
      <i/>
      <u/>
      <sz val="10"/>
      <color indexed="8"/>
      <name val="Arial"/>
      <family val="2"/>
    </font>
    <font>
      <b/>
      <sz val="10"/>
      <color indexed="12"/>
      <name val="Arial"/>
      <family val="2"/>
    </font>
    <font>
      <sz val="10"/>
      <color indexed="12"/>
      <name val="Arial"/>
      <family val="2"/>
    </font>
    <font>
      <sz val="11"/>
      <name val="Times New Roman"/>
      <family val="1"/>
    </font>
    <font>
      <b/>
      <sz val="8"/>
      <name val="Arial"/>
      <family val="2"/>
    </font>
    <font>
      <b/>
      <sz val="9"/>
      <name val="Arial"/>
      <family val="2"/>
    </font>
    <font>
      <sz val="8"/>
      <color indexed="12"/>
      <name val="Arial"/>
      <family val="2"/>
    </font>
    <font>
      <b/>
      <sz val="8"/>
      <color indexed="12"/>
      <name val="Arial"/>
      <family val="2"/>
    </font>
    <font>
      <b/>
      <sz val="8"/>
      <color indexed="10"/>
      <name val="Arial"/>
      <family val="2"/>
    </font>
    <font>
      <sz val="9"/>
      <color indexed="12"/>
      <name val="Arial"/>
      <family val="2"/>
    </font>
    <font>
      <b/>
      <sz val="20"/>
      <name val="Arial"/>
      <family val="2"/>
    </font>
    <font>
      <sz val="10"/>
      <color indexed="8"/>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20"/>
      <name val="Calibri"/>
      <family val="2"/>
    </font>
    <font>
      <sz val="11"/>
      <color indexed="52"/>
      <name val="Calibri"/>
      <family val="2"/>
    </font>
    <font>
      <sz val="11"/>
      <color indexed="10"/>
      <name val="Calibri"/>
      <family val="2"/>
    </font>
    <font>
      <b/>
      <sz val="11"/>
      <color indexed="9"/>
      <name val="Calibri"/>
      <family val="2"/>
    </font>
    <font>
      <b/>
      <sz val="15"/>
      <color indexed="56"/>
      <name val="Calibri"/>
      <family val="2"/>
    </font>
    <font>
      <b/>
      <sz val="13"/>
      <color indexed="56"/>
      <name val="Calibri"/>
      <family val="2"/>
    </font>
    <font>
      <b/>
      <sz val="11"/>
      <color indexed="56"/>
      <name val="Calibri"/>
      <family val="2"/>
    </font>
    <font>
      <sz val="10"/>
      <name val="Arial"/>
      <family val="2"/>
    </font>
    <font>
      <b/>
      <sz val="18"/>
      <color indexed="56"/>
      <name val="Cambria"/>
      <family val="2"/>
    </font>
    <font>
      <b/>
      <sz val="10"/>
      <color rgb="FFFF0000"/>
      <name val="Arial"/>
      <family val="2"/>
    </font>
    <font>
      <sz val="10"/>
      <color rgb="FFFF0000"/>
      <name val="Arial"/>
      <family val="2"/>
    </font>
    <font>
      <sz val="9"/>
      <color indexed="81"/>
      <name val="Tahoma"/>
      <family val="2"/>
    </font>
    <font>
      <b/>
      <sz val="9"/>
      <color indexed="81"/>
      <name val="Tahoma"/>
      <family val="2"/>
    </font>
    <font>
      <b/>
      <sz val="11"/>
      <color rgb="FFFF0000"/>
      <name val="Arial"/>
      <family val="2"/>
    </font>
    <font>
      <sz val="10"/>
      <color theme="0"/>
      <name val="Arial"/>
      <family val="2"/>
    </font>
    <font>
      <b/>
      <sz val="8"/>
      <color indexed="81"/>
      <name val="Courier New"/>
      <family val="3"/>
    </font>
    <font>
      <sz val="10"/>
      <color rgb="FF0070C0"/>
      <name val="Arial"/>
      <family val="2"/>
    </font>
    <font>
      <strike/>
      <sz val="10"/>
      <color rgb="FFFF0000"/>
      <name val="Arial"/>
      <family val="2"/>
    </font>
    <font>
      <b/>
      <sz val="9"/>
      <color indexed="10"/>
      <name val="Tahoma"/>
      <family val="2"/>
    </font>
    <font>
      <b/>
      <sz val="10"/>
      <color theme="1"/>
      <name val="Arial"/>
      <family val="2"/>
    </font>
    <font>
      <sz val="11"/>
      <color theme="1"/>
      <name val="Arial"/>
      <family val="2"/>
    </font>
    <font>
      <u/>
      <sz val="11"/>
      <color theme="10"/>
      <name val="Arial"/>
      <family val="2"/>
    </font>
    <font>
      <b/>
      <sz val="11"/>
      <color theme="1"/>
      <name val="Arial"/>
      <family val="2"/>
    </font>
    <font>
      <sz val="11"/>
      <color rgb="FFFF0000"/>
      <name val="Arial"/>
      <family val="2"/>
    </font>
    <font>
      <i/>
      <sz val="10"/>
      <color rgb="FF00B050"/>
      <name val="Arial"/>
      <family val="2"/>
    </font>
    <font>
      <i/>
      <sz val="10"/>
      <color theme="1"/>
      <name val="Arial"/>
      <family val="2"/>
    </font>
    <font>
      <b/>
      <sz val="10"/>
      <color theme="7" tint="-0.249977111117893"/>
      <name val="Arial"/>
      <family val="2"/>
    </font>
    <font>
      <i/>
      <sz val="10"/>
      <color rgb="FFFF0000"/>
      <name val="Arial"/>
      <family val="2"/>
    </font>
    <font>
      <sz val="9"/>
      <color indexed="81"/>
      <name val="Segoe UI"/>
      <family val="2"/>
    </font>
    <font>
      <b/>
      <sz val="9"/>
      <color indexed="81"/>
      <name val="Segoe UI"/>
      <family val="2"/>
    </font>
    <font>
      <b/>
      <sz val="11"/>
      <color rgb="FF0070C0"/>
      <name val="Arial"/>
      <family val="2"/>
    </font>
    <font>
      <sz val="11"/>
      <color rgb="FF0070C0"/>
      <name val="Arial"/>
      <family val="2"/>
    </font>
    <font>
      <b/>
      <sz val="10"/>
      <color rgb="FF0070C0"/>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13"/>
        <bgColor indexed="64"/>
      </patternFill>
    </fill>
    <fill>
      <patternFill patternType="solid">
        <fgColor indexed="47"/>
        <bgColor indexed="64"/>
      </patternFill>
    </fill>
    <fill>
      <patternFill patternType="solid">
        <fgColor indexed="22"/>
        <bgColor indexed="64"/>
      </patternFill>
    </fill>
    <fill>
      <patternFill patternType="solid">
        <fgColor indexed="42"/>
        <bgColor indexed="64"/>
      </patternFill>
    </fill>
    <fill>
      <patternFill patternType="solid">
        <fgColor indexed="26"/>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59999389629810485"/>
        <bgColor indexed="64"/>
      </patternFill>
    </fill>
  </fills>
  <borders count="5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style="thin">
        <color indexed="64"/>
      </right>
      <top/>
      <bottom/>
      <diagonal/>
    </border>
    <border>
      <left/>
      <right/>
      <top/>
      <bottom style="double">
        <color indexed="64"/>
      </bottom>
      <diagonal/>
    </border>
    <border>
      <left/>
      <right/>
      <top style="thin">
        <color indexed="64"/>
      </top>
      <bottom style="double">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diagonal/>
    </border>
  </borders>
  <cellStyleXfs count="50">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11" borderId="0" applyNumberFormat="0" applyBorder="0" applyAlignment="0" applyProtection="0"/>
    <xf numFmtId="0" fontId="53" fillId="5" borderId="0" applyNumberFormat="0" applyBorder="0" applyAlignment="0" applyProtection="0"/>
    <xf numFmtId="0" fontId="53" fillId="9" borderId="0" applyNumberFormat="0" applyBorder="0" applyAlignment="0" applyProtection="0"/>
    <xf numFmtId="0" fontId="53" fillId="12" borderId="0" applyNumberFormat="0" applyBorder="0" applyAlignment="0" applyProtection="0"/>
    <xf numFmtId="0" fontId="54" fillId="14" borderId="0" applyNumberFormat="0" applyBorder="0" applyAlignment="0" applyProtection="0"/>
    <xf numFmtId="0" fontId="54" fillId="10" borderId="0" applyNumberFormat="0" applyBorder="0" applyAlignment="0" applyProtection="0"/>
    <xf numFmtId="0" fontId="54" fillId="11"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21" borderId="0" applyNumberFormat="0" applyBorder="0" applyAlignment="0" applyProtection="0"/>
    <xf numFmtId="0" fontId="61" fillId="3" borderId="0" applyNumberFormat="0" applyBorder="0" applyAlignment="0" applyProtection="0"/>
    <xf numFmtId="49" fontId="44" fillId="0" borderId="0" applyNumberFormat="0" applyAlignment="0"/>
    <xf numFmtId="0" fontId="56" fillId="13" borderId="2" applyNumberFormat="0" applyAlignment="0" applyProtection="0"/>
    <xf numFmtId="0" fontId="64" fillId="22" borderId="3" applyNumberFormat="0" applyAlignment="0" applyProtection="0"/>
    <xf numFmtId="166" fontId="2" fillId="0" borderId="0" applyFont="0" applyFill="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5" fillId="0" borderId="4" applyNumberFormat="0" applyFill="0" applyAlignment="0" applyProtection="0"/>
    <xf numFmtId="0" fontId="66" fillId="0" borderId="5" applyNumberFormat="0" applyFill="0" applyAlignment="0" applyProtection="0"/>
    <xf numFmtId="0" fontId="67" fillId="0" borderId="6" applyNumberFormat="0" applyFill="0" applyAlignment="0" applyProtection="0"/>
    <xf numFmtId="0" fontId="67" fillId="0" borderId="0" applyNumberFormat="0" applyFill="0" applyBorder="0" applyAlignment="0" applyProtection="0"/>
    <xf numFmtId="0" fontId="19" fillId="0" borderId="0" applyNumberFormat="0" applyFill="0" applyBorder="0" applyAlignment="0" applyProtection="0">
      <alignment vertical="top"/>
      <protection locked="0"/>
    </xf>
    <xf numFmtId="0" fontId="57" fillId="7" borderId="2" applyNumberFormat="0" applyAlignment="0" applyProtection="0"/>
    <xf numFmtId="0" fontId="62" fillId="0" borderId="7" applyNumberFormat="0" applyFill="0" applyAlignment="0" applyProtection="0"/>
    <xf numFmtId="0" fontId="68" fillId="8" borderId="8" applyNumberFormat="0" applyFont="0" applyAlignment="0" applyProtection="0"/>
    <xf numFmtId="0" fontId="55" fillId="13" borderId="1" applyNumberFormat="0" applyAlignment="0" applyProtection="0"/>
    <xf numFmtId="0" fontId="5" fillId="0" borderId="0"/>
    <xf numFmtId="4" fontId="44" fillId="0" borderId="0"/>
    <xf numFmtId="0" fontId="52" fillId="0" borderId="0"/>
    <xf numFmtId="0" fontId="69" fillId="0" borderId="0" applyNumberFormat="0" applyFill="0" applyBorder="0" applyAlignment="0" applyProtection="0"/>
    <xf numFmtId="0" fontId="58" fillId="0" borderId="9" applyNumberFormat="0" applyFill="0" applyAlignment="0" applyProtection="0"/>
    <xf numFmtId="0" fontId="63" fillId="0" borderId="0" applyNumberFormat="0" applyFill="0" applyBorder="0" applyAlignment="0" applyProtection="0"/>
    <xf numFmtId="0" fontId="81" fillId="0" borderId="0"/>
    <xf numFmtId="0" fontId="82" fillId="0" borderId="0" applyNumberFormat="0" applyFill="0" applyBorder="0" applyAlignment="0" applyProtection="0"/>
    <xf numFmtId="9" fontId="81" fillId="0" borderId="0" applyFont="0" applyFill="0" applyBorder="0" applyAlignment="0" applyProtection="0"/>
  </cellStyleXfs>
  <cellXfs count="589">
    <xf numFmtId="0" fontId="0" fillId="0" borderId="0" xfId="0"/>
    <xf numFmtId="0" fontId="3" fillId="0" borderId="0" xfId="0" applyFont="1"/>
    <xf numFmtId="0" fontId="4" fillId="0" borderId="0" xfId="0" applyFont="1"/>
    <xf numFmtId="0" fontId="0" fillId="0" borderId="0" xfId="0" applyAlignment="1">
      <alignment horizontal="right"/>
    </xf>
    <xf numFmtId="0" fontId="6" fillId="0" borderId="0" xfId="0" applyFont="1"/>
    <xf numFmtId="0" fontId="0" fillId="0" borderId="0" xfId="0" applyAlignment="1">
      <alignment horizontal="left"/>
    </xf>
    <xf numFmtId="0" fontId="3" fillId="0" borderId="0" xfId="0" applyFont="1" applyAlignment="1">
      <alignment horizontal="right"/>
    </xf>
    <xf numFmtId="0" fontId="5" fillId="0" borderId="0" xfId="0" applyFont="1"/>
    <xf numFmtId="0" fontId="11" fillId="0" borderId="0" xfId="0" applyFont="1"/>
    <xf numFmtId="0" fontId="0" fillId="0" borderId="10" xfId="0" applyBorder="1"/>
    <xf numFmtId="0" fontId="3" fillId="0" borderId="11" xfId="0" applyFont="1" applyBorder="1"/>
    <xf numFmtId="0" fontId="10" fillId="0" borderId="0" xfId="0" applyFont="1"/>
    <xf numFmtId="0" fontId="13" fillId="0" borderId="0" xfId="0" applyFont="1"/>
    <xf numFmtId="0" fontId="0" fillId="0" borderId="0" xfId="0" quotePrefix="1"/>
    <xf numFmtId="0" fontId="4" fillId="0" borderId="0" xfId="0" applyFont="1" applyAlignment="1">
      <alignment horizontal="left"/>
    </xf>
    <xf numFmtId="0" fontId="3" fillId="0" borderId="0" xfId="0" applyFont="1" applyAlignment="1">
      <alignment horizontal="left"/>
    </xf>
    <xf numFmtId="164" fontId="3" fillId="0" borderId="11" xfId="0" applyNumberFormat="1" applyFont="1" applyBorder="1"/>
    <xf numFmtId="3" fontId="3" fillId="0" borderId="11" xfId="0" applyNumberFormat="1" applyFont="1" applyBorder="1"/>
    <xf numFmtId="0" fontId="0" fillId="0" borderId="0" xfId="0" applyAlignment="1">
      <alignment horizontal="center" vertical="top"/>
    </xf>
    <xf numFmtId="0" fontId="0" fillId="0" borderId="0" xfId="0" applyAlignment="1">
      <alignment vertical="top"/>
    </xf>
    <xf numFmtId="2" fontId="0" fillId="0" borderId="0" xfId="0" applyNumberFormat="1" applyAlignment="1">
      <alignment vertical="top"/>
    </xf>
    <xf numFmtId="3" fontId="3" fillId="0" borderId="0" xfId="0" applyNumberFormat="1" applyFont="1"/>
    <xf numFmtId="3" fontId="3" fillId="0" borderId="11" xfId="0" applyNumberFormat="1" applyFont="1" applyBorder="1" applyAlignment="1">
      <alignment horizontal="right"/>
    </xf>
    <xf numFmtId="0" fontId="15" fillId="0" borderId="0" xfId="0" applyFont="1"/>
    <xf numFmtId="16" fontId="0" fillId="0" borderId="10" xfId="0" quotePrefix="1" applyNumberFormat="1" applyBorder="1" applyAlignment="1">
      <alignment horizontal="center"/>
    </xf>
    <xf numFmtId="1" fontId="0" fillId="0" borderId="0" xfId="0" applyNumberFormat="1"/>
    <xf numFmtId="0" fontId="12" fillId="0" borderId="0" xfId="0" applyFont="1"/>
    <xf numFmtId="0" fontId="25" fillId="0" borderId="0" xfId="0" applyFont="1"/>
    <xf numFmtId="0" fontId="26" fillId="0" borderId="0" xfId="0" applyFont="1"/>
    <xf numFmtId="0" fontId="14" fillId="0" borderId="0" xfId="0" applyFont="1"/>
    <xf numFmtId="3" fontId="25" fillId="0" borderId="0" xfId="0" applyNumberFormat="1" applyFont="1"/>
    <xf numFmtId="0" fontId="3" fillId="0" borderId="0" xfId="0" applyFont="1" applyAlignment="1">
      <alignment wrapText="1"/>
    </xf>
    <xf numFmtId="0" fontId="3" fillId="0" borderId="10" xfId="0" applyFont="1" applyBorder="1"/>
    <xf numFmtId="0" fontId="0" fillId="0" borderId="0" xfId="0" applyAlignment="1">
      <alignment wrapText="1"/>
    </xf>
    <xf numFmtId="3" fontId="3" fillId="0" borderId="10" xfId="0" applyNumberFormat="1" applyFont="1" applyBorder="1"/>
    <xf numFmtId="0" fontId="8" fillId="0" borderId="0" xfId="0" applyFont="1"/>
    <xf numFmtId="4" fontId="0" fillId="0" borderId="0" xfId="0" applyNumberFormat="1"/>
    <xf numFmtId="4" fontId="3" fillId="0" borderId="0" xfId="0" applyNumberFormat="1" applyFont="1"/>
    <xf numFmtId="0" fontId="15" fillId="0" borderId="0" xfId="0" applyFont="1" applyAlignment="1">
      <alignment horizontal="center"/>
    </xf>
    <xf numFmtId="1" fontId="27" fillId="0" borderId="0" xfId="0" applyNumberFormat="1" applyFont="1"/>
    <xf numFmtId="0" fontId="27" fillId="0" borderId="0" xfId="0" applyFont="1"/>
    <xf numFmtId="0" fontId="0" fillId="0" borderId="13" xfId="0" applyBorder="1"/>
    <xf numFmtId="0" fontId="27" fillId="0" borderId="10" xfId="0" applyFont="1" applyBorder="1"/>
    <xf numFmtId="0" fontId="28" fillId="0" borderId="0" xfId="0" applyFont="1"/>
    <xf numFmtId="3" fontId="27" fillId="23" borderId="10" xfId="0" applyNumberFormat="1" applyFont="1" applyFill="1" applyBorder="1" applyProtection="1">
      <protection locked="0"/>
    </xf>
    <xf numFmtId="0" fontId="12" fillId="0" borderId="0" xfId="0" applyFont="1" applyAlignment="1">
      <alignment horizontal="center"/>
    </xf>
    <xf numFmtId="1" fontId="30" fillId="0" borderId="0" xfId="0" applyNumberFormat="1" applyFont="1"/>
    <xf numFmtId="0" fontId="18" fillId="25" borderId="0" xfId="0" applyFont="1" applyFill="1"/>
    <xf numFmtId="0" fontId="0" fillId="0" borderId="14" xfId="0" applyBorder="1"/>
    <xf numFmtId="0" fontId="3" fillId="0" borderId="0" xfId="0" applyFont="1" applyAlignment="1">
      <alignment horizontal="center"/>
    </xf>
    <xf numFmtId="3" fontId="0" fillId="0" borderId="10" xfId="0" applyNumberFormat="1" applyBorder="1"/>
    <xf numFmtId="3" fontId="0" fillId="0" borderId="0" xfId="0" applyNumberFormat="1"/>
    <xf numFmtId="0" fontId="3" fillId="0" borderId="0" xfId="0" applyFont="1" applyAlignment="1">
      <alignment horizontal="center" wrapText="1"/>
    </xf>
    <xf numFmtId="3" fontId="0" fillId="24" borderId="10" xfId="0" applyNumberFormat="1" applyFill="1" applyBorder="1" applyProtection="1">
      <protection locked="0"/>
    </xf>
    <xf numFmtId="3" fontId="0" fillId="24" borderId="13" xfId="0" applyNumberFormat="1" applyFill="1" applyBorder="1" applyProtection="1">
      <protection locked="0"/>
    </xf>
    <xf numFmtId="0" fontId="10" fillId="0" borderId="0" xfId="0" applyFont="1" applyAlignment="1">
      <alignment wrapText="1"/>
    </xf>
    <xf numFmtId="3" fontId="3" fillId="24" borderId="10" xfId="0" applyNumberFormat="1" applyFont="1" applyFill="1" applyBorder="1" applyProtection="1">
      <protection locked="0"/>
    </xf>
    <xf numFmtId="0" fontId="0" fillId="0" borderId="15" xfId="0" applyBorder="1"/>
    <xf numFmtId="0" fontId="18" fillId="0" borderId="0" xfId="0" applyFont="1"/>
    <xf numFmtId="3" fontId="18" fillId="0" borderId="0" xfId="0" applyNumberFormat="1" applyFont="1"/>
    <xf numFmtId="0" fontId="3" fillId="0" borderId="16" xfId="0" applyFont="1" applyBorder="1"/>
    <xf numFmtId="164" fontId="3" fillId="0" borderId="0" xfId="0" applyNumberFormat="1" applyFont="1"/>
    <xf numFmtId="0" fontId="0" fillId="0" borderId="17" xfId="0" applyBorder="1"/>
    <xf numFmtId="0" fontId="31" fillId="0" borderId="0" xfId="0" applyFont="1"/>
    <xf numFmtId="0" fontId="0" fillId="24" borderId="0" xfId="0" applyFill="1" applyProtection="1">
      <protection locked="0"/>
    </xf>
    <xf numFmtId="0" fontId="0" fillId="24" borderId="0" xfId="0" applyFill="1"/>
    <xf numFmtId="0" fontId="33" fillId="0" borderId="0" xfId="0" applyFont="1"/>
    <xf numFmtId="16" fontId="0" fillId="0" borderId="40" xfId="0" quotePrefix="1" applyNumberFormat="1" applyBorder="1" applyAlignment="1">
      <alignment horizontal="center"/>
    </xf>
    <xf numFmtId="1" fontId="3" fillId="0" borderId="39" xfId="0" applyNumberFormat="1" applyFont="1" applyBorder="1"/>
    <xf numFmtId="0" fontId="0" fillId="0" borderId="40" xfId="0" applyBorder="1"/>
    <xf numFmtId="0" fontId="0" fillId="0" borderId="39" xfId="0" applyBorder="1"/>
    <xf numFmtId="0" fontId="34" fillId="0" borderId="0" xfId="0" applyFont="1"/>
    <xf numFmtId="0" fontId="35" fillId="0" borderId="0" xfId="0" applyFont="1"/>
    <xf numFmtId="0" fontId="12" fillId="0" borderId="0" xfId="0" applyFont="1" applyAlignment="1">
      <alignment horizontal="left" indent="2"/>
    </xf>
    <xf numFmtId="16" fontId="0" fillId="0" borderId="0" xfId="0" quotePrefix="1" applyNumberFormat="1" applyAlignment="1">
      <alignment horizontal="center"/>
    </xf>
    <xf numFmtId="0" fontId="0" fillId="0" borderId="0" xfId="0" applyAlignment="1">
      <alignment horizontal="left" indent="1"/>
    </xf>
    <xf numFmtId="0" fontId="12" fillId="0" borderId="0" xfId="0" applyFont="1" applyAlignment="1">
      <alignment horizontal="left" indent="1"/>
    </xf>
    <xf numFmtId="0" fontId="11" fillId="0" borderId="0" xfId="0" applyFont="1" applyAlignment="1">
      <alignment horizontal="left" indent="1"/>
    </xf>
    <xf numFmtId="0" fontId="0" fillId="0" borderId="0" xfId="0" applyAlignment="1">
      <alignment horizontal="left" indent="2"/>
    </xf>
    <xf numFmtId="0" fontId="36" fillId="24" borderId="0" xfId="0" applyFont="1" applyFill="1" applyAlignment="1">
      <alignment horizontal="center"/>
    </xf>
    <xf numFmtId="0" fontId="36" fillId="0" borderId="0" xfId="0" applyFont="1"/>
    <xf numFmtId="0" fontId="37" fillId="0" borderId="0" xfId="0" applyFont="1"/>
    <xf numFmtId="0" fontId="2" fillId="0" borderId="0" xfId="0" applyFont="1"/>
    <xf numFmtId="0" fontId="2" fillId="0" borderId="0" xfId="0" applyFont="1" applyAlignment="1">
      <alignment horizontal="left" indent="1"/>
    </xf>
    <xf numFmtId="0" fontId="3" fillId="0" borderId="0" xfId="0" applyFont="1" applyAlignment="1">
      <alignment horizontal="left" indent="1"/>
    </xf>
    <xf numFmtId="0" fontId="24" fillId="0" borderId="0" xfId="0" applyFont="1"/>
    <xf numFmtId="0" fontId="24" fillId="0" borderId="0" xfId="0" applyFont="1" applyAlignment="1">
      <alignment horizontal="left" indent="1"/>
    </xf>
    <xf numFmtId="0" fontId="38" fillId="0" borderId="0" xfId="0" applyFont="1" applyAlignment="1">
      <alignment horizontal="left" indent="1"/>
    </xf>
    <xf numFmtId="0" fontId="12" fillId="0" borderId="0" xfId="0" applyFont="1" applyAlignment="1">
      <alignment wrapText="1"/>
    </xf>
    <xf numFmtId="0" fontId="11" fillId="0" borderId="0" xfId="0" applyFont="1" applyAlignment="1">
      <alignment horizontal="left" indent="2"/>
    </xf>
    <xf numFmtId="0" fontId="0" fillId="0" borderId="0" xfId="0" applyAlignment="1">
      <alignment horizontal="left" indent="3"/>
    </xf>
    <xf numFmtId="0" fontId="13" fillId="0" borderId="0" xfId="0" applyFont="1" applyAlignment="1">
      <alignment horizontal="left" indent="1"/>
    </xf>
    <xf numFmtId="0" fontId="3" fillId="0" borderId="0" xfId="0" applyFont="1" applyAlignment="1">
      <alignment horizontal="left" indent="2"/>
    </xf>
    <xf numFmtId="0" fontId="0" fillId="0" borderId="0" xfId="0" applyAlignment="1">
      <alignment horizontal="left" wrapText="1" indent="1"/>
    </xf>
    <xf numFmtId="0" fontId="11" fillId="0" borderId="0" xfId="0" applyFont="1" applyAlignment="1">
      <alignment horizontal="left" wrapText="1" indent="1"/>
    </xf>
    <xf numFmtId="0" fontId="24" fillId="0" borderId="0" xfId="0" applyFont="1" applyAlignment="1">
      <alignment wrapText="1"/>
    </xf>
    <xf numFmtId="164" fontId="0" fillId="0" borderId="0" xfId="0" applyNumberFormat="1"/>
    <xf numFmtId="0" fontId="0" fillId="0" borderId="41" xfId="0" applyBorder="1"/>
    <xf numFmtId="0" fontId="15" fillId="0" borderId="0" xfId="0" applyFont="1" applyAlignment="1">
      <alignment wrapText="1"/>
    </xf>
    <xf numFmtId="0" fontId="0" fillId="0" borderId="42" xfId="0" applyBorder="1"/>
    <xf numFmtId="0" fontId="6" fillId="0" borderId="0" xfId="0" applyFont="1" applyAlignment="1">
      <alignment horizontal="left"/>
    </xf>
    <xf numFmtId="0" fontId="0" fillId="25" borderId="43" xfId="0" applyFill="1" applyBorder="1" applyAlignment="1">
      <alignment horizontal="left"/>
    </xf>
    <xf numFmtId="0" fontId="0" fillId="25" borderId="40" xfId="0" applyFill="1" applyBorder="1" applyAlignment="1">
      <alignment horizontal="left"/>
    </xf>
    <xf numFmtId="0" fontId="0" fillId="25" borderId="44" xfId="0" applyFill="1" applyBorder="1" applyAlignment="1">
      <alignment horizontal="right"/>
    </xf>
    <xf numFmtId="0" fontId="39" fillId="0" borderId="0" xfId="0" applyFont="1" applyAlignment="1">
      <alignment horizontal="left"/>
    </xf>
    <xf numFmtId="0" fontId="3" fillId="0" borderId="17" xfId="0" applyFont="1" applyBorder="1"/>
    <xf numFmtId="0" fontId="0" fillId="0" borderId="0" xfId="0" applyAlignment="1">
      <alignment horizontal="right" vertical="top"/>
    </xf>
    <xf numFmtId="0" fontId="3" fillId="0" borderId="45" xfId="0" applyFont="1" applyBorder="1" applyAlignment="1">
      <alignment vertical="top"/>
    </xf>
    <xf numFmtId="0" fontId="0" fillId="0" borderId="45" xfId="0" applyBorder="1" applyAlignment="1">
      <alignment vertical="top" wrapText="1"/>
    </xf>
    <xf numFmtId="0" fontId="0" fillId="0" borderId="45" xfId="0" applyBorder="1" applyAlignment="1">
      <alignment horizontal="center" vertical="top"/>
    </xf>
    <xf numFmtId="3" fontId="0" fillId="0" borderId="45" xfId="0" applyNumberFormat="1" applyBorder="1" applyAlignment="1">
      <alignment horizontal="right" vertical="top"/>
    </xf>
    <xf numFmtId="0" fontId="3" fillId="0" borderId="45" xfId="0" applyFont="1" applyBorder="1" applyAlignment="1">
      <alignment vertical="top" wrapText="1"/>
    </xf>
    <xf numFmtId="4" fontId="0" fillId="0" borderId="45" xfId="0" applyNumberFormat="1" applyBorder="1" applyAlignment="1">
      <alignment horizontal="right" vertical="top"/>
    </xf>
    <xf numFmtId="1" fontId="0" fillId="0" borderId="45" xfId="0" applyNumberFormat="1" applyBorder="1" applyAlignment="1">
      <alignment horizontal="right" vertical="top"/>
    </xf>
    <xf numFmtId="0" fontId="0" fillId="0" borderId="45" xfId="0" applyBorder="1" applyAlignment="1">
      <alignment vertical="top"/>
    </xf>
    <xf numFmtId="0" fontId="4" fillId="0" borderId="45" xfId="0" applyFont="1" applyBorder="1" applyAlignment="1">
      <alignment vertical="top"/>
    </xf>
    <xf numFmtId="4" fontId="0" fillId="0" borderId="45" xfId="0" applyNumberFormat="1" applyBorder="1" applyAlignment="1">
      <alignment vertical="top"/>
    </xf>
    <xf numFmtId="2" fontId="0" fillId="0" borderId="45" xfId="0" applyNumberFormat="1" applyBorder="1" applyAlignment="1">
      <alignment vertical="top"/>
    </xf>
    <xf numFmtId="0" fontId="35" fillId="0" borderId="0" xfId="0" applyFont="1" applyAlignment="1">
      <alignment horizontal="left"/>
    </xf>
    <xf numFmtId="0" fontId="40" fillId="0" borderId="0" xfId="0" applyFont="1" applyAlignment="1">
      <alignment horizontal="left" indent="1"/>
    </xf>
    <xf numFmtId="0" fontId="11" fillId="0" borderId="0" xfId="0" applyFont="1" applyAlignment="1">
      <alignment wrapText="1"/>
    </xf>
    <xf numFmtId="0" fontId="19" fillId="0" borderId="0" xfId="36" applyFill="1" applyBorder="1" applyAlignment="1" applyProtection="1"/>
    <xf numFmtId="0" fontId="12" fillId="0" borderId="0" xfId="0" applyFont="1" applyAlignment="1">
      <alignment horizontal="left"/>
    </xf>
    <xf numFmtId="3" fontId="27" fillId="0" borderId="0" xfId="0" applyNumberFormat="1" applyFont="1"/>
    <xf numFmtId="3" fontId="3" fillId="24" borderId="11" xfId="0" applyNumberFormat="1" applyFont="1" applyFill="1" applyBorder="1" applyProtection="1">
      <protection locked="0"/>
    </xf>
    <xf numFmtId="0" fontId="0" fillId="0" borderId="0" xfId="0" applyAlignment="1">
      <alignment horizontal="left" wrapText="1"/>
    </xf>
    <xf numFmtId="3" fontId="0" fillId="0" borderId="13" xfId="0" applyNumberFormat="1" applyBorder="1"/>
    <xf numFmtId="0" fontId="15" fillId="0" borderId="0" xfId="0" applyFont="1" applyAlignment="1">
      <alignment horizontal="right"/>
    </xf>
    <xf numFmtId="0" fontId="43" fillId="0" borderId="0" xfId="0" applyFont="1"/>
    <xf numFmtId="0" fontId="43" fillId="0" borderId="0" xfId="0" applyFont="1" applyAlignment="1">
      <alignment vertical="top"/>
    </xf>
    <xf numFmtId="0" fontId="26" fillId="26" borderId="0" xfId="0" applyFont="1" applyFill="1"/>
    <xf numFmtId="0" fontId="25" fillId="26" borderId="0" xfId="0" applyFont="1" applyFill="1"/>
    <xf numFmtId="0" fontId="4" fillId="0" borderId="40" xfId="0" applyFont="1" applyBorder="1"/>
    <xf numFmtId="3" fontId="0" fillId="0" borderId="40" xfId="0" applyNumberFormat="1" applyBorder="1"/>
    <xf numFmtId="3" fontId="45" fillId="0" borderId="0" xfId="0" applyNumberFormat="1" applyFont="1"/>
    <xf numFmtId="3" fontId="45" fillId="0" borderId="40" xfId="0" applyNumberFormat="1" applyFont="1" applyBorder="1"/>
    <xf numFmtId="0" fontId="45" fillId="0" borderId="0" xfId="0" applyFont="1"/>
    <xf numFmtId="0" fontId="12" fillId="0" borderId="40" xfId="0" applyFont="1" applyBorder="1"/>
    <xf numFmtId="3" fontId="46" fillId="0" borderId="0" xfId="0" applyNumberFormat="1" applyFont="1"/>
    <xf numFmtId="0" fontId="0" fillId="0" borderId="47" xfId="0" applyBorder="1"/>
    <xf numFmtId="0" fontId="12" fillId="0" borderId="47" xfId="0" applyFont="1" applyBorder="1"/>
    <xf numFmtId="3" fontId="12" fillId="0" borderId="40" xfId="0" applyNumberFormat="1" applyFont="1" applyBorder="1"/>
    <xf numFmtId="167" fontId="29" fillId="0" borderId="0" xfId="0" applyNumberFormat="1" applyFont="1" applyAlignment="1">
      <alignment horizontal="center"/>
    </xf>
    <xf numFmtId="3" fontId="43" fillId="0" borderId="0" xfId="0" applyNumberFormat="1" applyFont="1"/>
    <xf numFmtId="3" fontId="0" fillId="0" borderId="14" xfId="0" applyNumberFormat="1" applyBorder="1"/>
    <xf numFmtId="3" fontId="12" fillId="0" borderId="41" xfId="0" applyNumberFormat="1" applyFont="1" applyBorder="1"/>
    <xf numFmtId="0" fontId="0" fillId="0" borderId="0" xfId="0" applyAlignment="1">
      <alignment horizontal="center"/>
    </xf>
    <xf numFmtId="0" fontId="7" fillId="0" borderId="0" xfId="0" applyFont="1" applyAlignment="1">
      <alignment horizontal="center"/>
    </xf>
    <xf numFmtId="3" fontId="0" fillId="0" borderId="0" xfId="0" applyNumberFormat="1" applyAlignment="1">
      <alignment horizontal="center" vertical="top"/>
    </xf>
    <xf numFmtId="0" fontId="3" fillId="0" borderId="0" xfId="0" applyFont="1" applyAlignment="1">
      <alignment horizontal="center" vertical="top"/>
    </xf>
    <xf numFmtId="0" fontId="15" fillId="0" borderId="17" xfId="0" applyFont="1" applyBorder="1"/>
    <xf numFmtId="0" fontId="46" fillId="0" borderId="0" xfId="0" applyFont="1"/>
    <xf numFmtId="3" fontId="12" fillId="0" borderId="0" xfId="0" applyNumberFormat="1" applyFont="1"/>
    <xf numFmtId="3" fontId="47" fillId="0" borderId="0" xfId="0" applyNumberFormat="1" applyFont="1"/>
    <xf numFmtId="3" fontId="0" fillId="0" borderId="0" xfId="0" applyNumberFormat="1" applyAlignment="1">
      <alignment horizontal="center"/>
    </xf>
    <xf numFmtId="4" fontId="47" fillId="0" borderId="0" xfId="0" applyNumberFormat="1" applyFont="1"/>
    <xf numFmtId="0" fontId="42" fillId="0" borderId="0" xfId="0" applyFont="1" applyAlignment="1">
      <alignment vertical="top" wrapText="1"/>
    </xf>
    <xf numFmtId="0" fontId="42" fillId="0" borderId="48" xfId="0" applyFont="1" applyBorder="1" applyAlignment="1">
      <alignment horizontal="center"/>
    </xf>
    <xf numFmtId="0" fontId="0" fillId="25" borderId="0" xfId="0" applyFill="1" applyAlignment="1">
      <alignment horizontal="center"/>
    </xf>
    <xf numFmtId="0" fontId="0" fillId="0" borderId="0" xfId="0" applyProtection="1">
      <protection locked="0"/>
    </xf>
    <xf numFmtId="0" fontId="13" fillId="0" borderId="0" xfId="0" applyFont="1" applyAlignment="1">
      <alignment horizontal="right"/>
    </xf>
    <xf numFmtId="0" fontId="42" fillId="0" borderId="0" xfId="0" applyFont="1" applyAlignment="1">
      <alignment horizontal="center"/>
    </xf>
    <xf numFmtId="0" fontId="48" fillId="0" borderId="0" xfId="0" applyFont="1" applyAlignment="1">
      <alignment vertical="center"/>
    </xf>
    <xf numFmtId="0" fontId="3" fillId="28" borderId="45" xfId="0" applyFont="1" applyFill="1" applyBorder="1" applyAlignment="1">
      <alignment vertical="top"/>
    </xf>
    <xf numFmtId="0" fontId="3" fillId="28" borderId="45" xfId="0" applyFont="1" applyFill="1" applyBorder="1" applyAlignment="1">
      <alignment vertical="top" wrapText="1"/>
    </xf>
    <xf numFmtId="3" fontId="0" fillId="28" borderId="45" xfId="0" applyNumberFormat="1" applyFill="1" applyBorder="1" applyAlignment="1">
      <alignment horizontal="right" vertical="top"/>
    </xf>
    <xf numFmtId="3" fontId="12" fillId="0" borderId="0" xfId="0" applyNumberFormat="1" applyFont="1" applyAlignment="1">
      <alignment horizontal="center" vertical="top"/>
    </xf>
    <xf numFmtId="0" fontId="12" fillId="25" borderId="0" xfId="0" applyFont="1" applyFill="1" applyAlignment="1" applyProtection="1">
      <alignment wrapText="1"/>
      <protection locked="0"/>
    </xf>
    <xf numFmtId="0" fontId="49" fillId="0" borderId="0" xfId="0" applyFont="1" applyAlignment="1">
      <alignment horizontal="center" wrapText="1"/>
    </xf>
    <xf numFmtId="0" fontId="11" fillId="0" borderId="0" xfId="0" applyFont="1" applyAlignment="1">
      <alignment horizontal="left" vertical="top" indent="2"/>
    </xf>
    <xf numFmtId="0" fontId="12" fillId="29" borderId="0" xfId="0" applyFont="1" applyFill="1" applyAlignment="1" applyProtection="1">
      <alignment vertical="top"/>
      <protection locked="0"/>
    </xf>
    <xf numFmtId="0" fontId="12" fillId="0" borderId="0" xfId="0" applyFont="1" applyAlignment="1">
      <alignment vertical="top"/>
    </xf>
    <xf numFmtId="1" fontId="12" fillId="29" borderId="0" xfId="0" applyNumberFormat="1" applyFont="1" applyFill="1" applyAlignment="1" applyProtection="1">
      <alignment horizontal="right" vertical="top"/>
      <protection locked="0"/>
    </xf>
    <xf numFmtId="0" fontId="47" fillId="29" borderId="0" xfId="0" applyFont="1" applyFill="1" applyAlignment="1" applyProtection="1">
      <alignment vertical="top"/>
      <protection locked="0"/>
    </xf>
    <xf numFmtId="0" fontId="26" fillId="28" borderId="0" xfId="0" applyFont="1" applyFill="1"/>
    <xf numFmtId="0" fontId="25" fillId="28" borderId="0" xfId="0" applyFont="1" applyFill="1"/>
    <xf numFmtId="0" fontId="70" fillId="0" borderId="0" xfId="0" applyFont="1"/>
    <xf numFmtId="0" fontId="11" fillId="0" borderId="0" xfId="0" applyFont="1" applyAlignment="1">
      <alignment horizontal="left" vertical="center" wrapText="1" indent="1"/>
    </xf>
    <xf numFmtId="0" fontId="12" fillId="29" borderId="0" xfId="0" applyFont="1" applyFill="1" applyAlignment="1" applyProtection="1">
      <alignment vertical="top" wrapText="1"/>
      <protection locked="0"/>
    </xf>
    <xf numFmtId="0" fontId="71" fillId="0" borderId="0" xfId="0" applyFont="1" applyAlignment="1">
      <alignment vertical="top"/>
    </xf>
    <xf numFmtId="0" fontId="0" fillId="25" borderId="0" xfId="0" applyFill="1" applyProtection="1">
      <protection locked="0"/>
    </xf>
    <xf numFmtId="0" fontId="45" fillId="25" borderId="0" xfId="0" applyFont="1" applyFill="1" applyAlignment="1">
      <alignment horizontal="center"/>
    </xf>
    <xf numFmtId="0" fontId="16" fillId="0" borderId="0" xfId="0" applyFont="1"/>
    <xf numFmtId="0" fontId="12" fillId="25" borderId="0" xfId="0" applyFont="1" applyFill="1" applyProtection="1">
      <protection locked="0"/>
    </xf>
    <xf numFmtId="4" fontId="12" fillId="0" borderId="0" xfId="0" applyNumberFormat="1" applyFont="1" applyAlignment="1">
      <alignment horizontal="center" vertical="top"/>
    </xf>
    <xf numFmtId="3" fontId="3" fillId="0" borderId="0" xfId="0" applyNumberFormat="1" applyFont="1" applyAlignment="1">
      <alignment horizontal="center"/>
    </xf>
    <xf numFmtId="3" fontId="46" fillId="0" borderId="0" xfId="0" applyNumberFormat="1" applyFont="1" applyAlignment="1">
      <alignment horizontal="center"/>
    </xf>
    <xf numFmtId="3" fontId="3" fillId="0" borderId="40" xfId="0" applyNumberFormat="1" applyFont="1" applyBorder="1" applyAlignment="1">
      <alignment horizontal="center"/>
    </xf>
    <xf numFmtId="0" fontId="13" fillId="0" borderId="40" xfId="0" applyFont="1" applyBorder="1" applyAlignment="1">
      <alignment horizontal="center"/>
    </xf>
    <xf numFmtId="2" fontId="13" fillId="0" borderId="0" xfId="0" applyNumberFormat="1" applyFont="1"/>
    <xf numFmtId="3" fontId="46" fillId="0" borderId="14" xfId="0" applyNumberFormat="1" applyFont="1" applyBorder="1"/>
    <xf numFmtId="4" fontId="13" fillId="0" borderId="14" xfId="0" applyNumberFormat="1" applyFont="1" applyBorder="1"/>
    <xf numFmtId="1" fontId="12" fillId="0" borderId="0" xfId="0" applyNumberFormat="1" applyFont="1"/>
    <xf numFmtId="3" fontId="46" fillId="0" borderId="41" xfId="0" applyNumberFormat="1" applyFont="1" applyBorder="1"/>
    <xf numFmtId="3" fontId="12" fillId="0" borderId="14" xfId="0" applyNumberFormat="1" applyFont="1" applyBorder="1"/>
    <xf numFmtId="3" fontId="13" fillId="0" borderId="0" xfId="0" applyNumberFormat="1" applyFont="1" applyAlignment="1">
      <alignment horizontal="center"/>
    </xf>
    <xf numFmtId="165" fontId="13" fillId="0" borderId="0" xfId="0" applyNumberFormat="1" applyFont="1"/>
    <xf numFmtId="2" fontId="13" fillId="0" borderId="14" xfId="0" applyNumberFormat="1" applyFont="1" applyBorder="1"/>
    <xf numFmtId="2" fontId="13" fillId="0" borderId="40" xfId="0" applyNumberFormat="1" applyFont="1" applyBorder="1"/>
    <xf numFmtId="2" fontId="3" fillId="0" borderId="0" xfId="0" applyNumberFormat="1" applyFont="1"/>
    <xf numFmtId="165" fontId="50" fillId="0" borderId="0" xfId="0" applyNumberFormat="1" applyFont="1"/>
    <xf numFmtId="2" fontId="50" fillId="0" borderId="0" xfId="0" applyNumberFormat="1" applyFont="1"/>
    <xf numFmtId="0" fontId="47" fillId="0" borderId="0" xfId="0" applyFont="1"/>
    <xf numFmtId="4" fontId="50" fillId="0" borderId="0" xfId="0" applyNumberFormat="1" applyFont="1"/>
    <xf numFmtId="3" fontId="3" fillId="0" borderId="41" xfId="0" applyNumberFormat="1" applyFont="1" applyBorder="1"/>
    <xf numFmtId="3" fontId="3" fillId="0" borderId="48" xfId="0" applyNumberFormat="1" applyFont="1" applyBorder="1"/>
    <xf numFmtId="3" fontId="45" fillId="0" borderId="0" xfId="0" applyNumberFormat="1" applyFont="1" applyAlignment="1">
      <alignment horizontal="center"/>
    </xf>
    <xf numFmtId="3" fontId="45" fillId="0" borderId="40" xfId="0" applyNumberFormat="1" applyFont="1" applyBorder="1" applyAlignment="1">
      <alignment horizontal="center"/>
    </xf>
    <xf numFmtId="169" fontId="45" fillId="0" borderId="40" xfId="0" applyNumberFormat="1" applyFont="1" applyBorder="1"/>
    <xf numFmtId="170" fontId="3" fillId="0" borderId="0" xfId="0" applyNumberFormat="1" applyFont="1"/>
    <xf numFmtId="1" fontId="50" fillId="0" borderId="0" xfId="0" applyNumberFormat="1" applyFont="1"/>
    <xf numFmtId="171" fontId="3" fillId="0" borderId="0" xfId="0" applyNumberFormat="1" applyFont="1"/>
    <xf numFmtId="0" fontId="51" fillId="0" borderId="0" xfId="0" applyFont="1" applyAlignment="1">
      <alignment horizontal="left" vertical="top"/>
    </xf>
    <xf numFmtId="0" fontId="51" fillId="0" borderId="0" xfId="0" applyFont="1" applyAlignment="1">
      <alignment horizontal="left"/>
    </xf>
    <xf numFmtId="0" fontId="10" fillId="0" borderId="0" xfId="0" applyFont="1" applyAlignment="1">
      <alignment horizontal="right" vertical="top"/>
    </xf>
    <xf numFmtId="0" fontId="5" fillId="0" borderId="0" xfId="0" applyFont="1" applyAlignment="1">
      <alignment vertical="top"/>
    </xf>
    <xf numFmtId="3" fontId="12" fillId="0" borderId="0" xfId="0" applyNumberFormat="1" applyFont="1" applyAlignment="1">
      <alignment horizontal="left" vertical="top"/>
    </xf>
    <xf numFmtId="2" fontId="2" fillId="0" borderId="45" xfId="0" applyNumberFormat="1" applyFont="1" applyBorder="1" applyAlignment="1">
      <alignment vertical="top"/>
    </xf>
    <xf numFmtId="0" fontId="13" fillId="0" borderId="45" xfId="0" applyFont="1" applyBorder="1" applyAlignment="1">
      <alignment vertical="top"/>
    </xf>
    <xf numFmtId="0" fontId="3" fillId="0" borderId="54" xfId="0" applyFont="1" applyBorder="1" applyAlignment="1">
      <alignment vertical="top"/>
    </xf>
    <xf numFmtId="3" fontId="0" fillId="0" borderId="45" xfId="0" applyNumberFormat="1" applyBorder="1" applyAlignment="1">
      <alignment vertical="top"/>
    </xf>
    <xf numFmtId="0" fontId="71" fillId="0" borderId="0" xfId="0" applyFont="1" applyAlignment="1">
      <alignment horizontal="left" vertical="top"/>
    </xf>
    <xf numFmtId="0" fontId="13" fillId="0" borderId="0" xfId="0" applyFont="1" applyAlignment="1">
      <alignment horizontal="center"/>
    </xf>
    <xf numFmtId="1" fontId="46" fillId="0" borderId="0" xfId="0" applyNumberFormat="1" applyFont="1" applyAlignment="1" applyProtection="1">
      <alignment horizontal="center"/>
      <protection locked="0"/>
    </xf>
    <xf numFmtId="1" fontId="13" fillId="0" borderId="0" xfId="0" applyNumberFormat="1" applyFont="1" applyAlignment="1" applyProtection="1">
      <alignment horizontal="center"/>
      <protection locked="0"/>
    </xf>
    <xf numFmtId="4" fontId="46" fillId="0" borderId="0" xfId="0" applyNumberFormat="1" applyFont="1" applyAlignment="1">
      <alignment horizontal="center"/>
    </xf>
    <xf numFmtId="4" fontId="13" fillId="0" borderId="0" xfId="0" applyNumberFormat="1" applyFont="1"/>
    <xf numFmtId="3" fontId="13" fillId="0" borderId="0" xfId="0" applyNumberFormat="1" applyFont="1"/>
    <xf numFmtId="4" fontId="13" fillId="0" borderId="0" xfId="0" applyNumberFormat="1" applyFont="1" applyProtection="1">
      <protection locked="0"/>
    </xf>
    <xf numFmtId="1" fontId="46" fillId="0" borderId="0" xfId="0" applyNumberFormat="1" applyFont="1" applyAlignment="1">
      <alignment horizontal="left"/>
    </xf>
    <xf numFmtId="1" fontId="13" fillId="0" borderId="0" xfId="0" applyNumberFormat="1" applyFont="1" applyAlignment="1">
      <alignment horizontal="center"/>
    </xf>
    <xf numFmtId="1" fontId="46" fillId="0" borderId="0" xfId="0" applyNumberFormat="1" applyFont="1" applyAlignment="1">
      <alignment horizontal="center"/>
    </xf>
    <xf numFmtId="3" fontId="13" fillId="0" borderId="0" xfId="0" applyNumberFormat="1" applyFont="1" applyAlignment="1">
      <alignment horizontal="right"/>
    </xf>
    <xf numFmtId="4" fontId="13" fillId="0" borderId="0" xfId="0" applyNumberFormat="1" applyFont="1" applyAlignment="1">
      <alignment horizontal="right"/>
    </xf>
    <xf numFmtId="10" fontId="13" fillId="0" borderId="0" xfId="0" applyNumberFormat="1" applyFont="1" applyAlignment="1">
      <alignment horizontal="right"/>
    </xf>
    <xf numFmtId="10" fontId="13" fillId="0" borderId="0" xfId="0" applyNumberFormat="1" applyFont="1"/>
    <xf numFmtId="0" fontId="13" fillId="30" borderId="0" xfId="0" applyFont="1" applyFill="1"/>
    <xf numFmtId="0" fontId="13" fillId="30" borderId="0" xfId="0" applyFont="1" applyFill="1" applyAlignment="1">
      <alignment horizontal="center"/>
    </xf>
    <xf numFmtId="4" fontId="13" fillId="30" borderId="0" xfId="0" applyNumberFormat="1" applyFont="1" applyFill="1"/>
    <xf numFmtId="3" fontId="13" fillId="30" borderId="0" xfId="0" applyNumberFormat="1" applyFont="1" applyFill="1"/>
    <xf numFmtId="4" fontId="13" fillId="30" borderId="0" xfId="0" applyNumberFormat="1" applyFont="1" applyFill="1" applyAlignment="1">
      <alignment horizontal="right"/>
    </xf>
    <xf numFmtId="10" fontId="13" fillId="30" borderId="0" xfId="0" applyNumberFormat="1" applyFont="1" applyFill="1" applyAlignment="1">
      <alignment horizontal="right"/>
    </xf>
    <xf numFmtId="4" fontId="13" fillId="30" borderId="0" xfId="0" applyNumberFormat="1" applyFont="1" applyFill="1" applyAlignment="1">
      <alignment horizontal="center"/>
    </xf>
    <xf numFmtId="0" fontId="3" fillId="28" borderId="0" xfId="0" applyFont="1" applyFill="1"/>
    <xf numFmtId="0" fontId="0" fillId="28" borderId="0" xfId="0" applyFill="1"/>
    <xf numFmtId="0" fontId="12" fillId="0" borderId="0" xfId="0" applyFont="1" applyAlignment="1">
      <alignment horizontal="left" wrapText="1" indent="2"/>
    </xf>
    <xf numFmtId="0" fontId="3" fillId="25" borderId="0" xfId="0" applyFont="1" applyFill="1" applyAlignment="1">
      <alignment horizontal="center"/>
    </xf>
    <xf numFmtId="0" fontId="11" fillId="28" borderId="0" xfId="0" applyFont="1" applyFill="1"/>
    <xf numFmtId="0" fontId="10" fillId="28" borderId="0" xfId="0" applyFont="1" applyFill="1"/>
    <xf numFmtId="0" fontId="3" fillId="28" borderId="0" xfId="0" applyFont="1" applyFill="1" applyAlignment="1">
      <alignment horizontal="left" indent="1"/>
    </xf>
    <xf numFmtId="0" fontId="10" fillId="28" borderId="0" xfId="0" applyFont="1" applyFill="1" applyAlignment="1">
      <alignment wrapText="1"/>
    </xf>
    <xf numFmtId="0" fontId="3" fillId="28" borderId="0" xfId="0" applyFont="1" applyFill="1" applyAlignment="1">
      <alignment horizontal="left" indent="2"/>
    </xf>
    <xf numFmtId="0" fontId="19" fillId="28" borderId="0" xfId="36" applyFill="1" applyBorder="1" applyAlignment="1" applyProtection="1"/>
    <xf numFmtId="0" fontId="42" fillId="28" borderId="0" xfId="0" applyFont="1" applyFill="1" applyAlignment="1">
      <alignment horizontal="center"/>
    </xf>
    <xf numFmtId="0" fontId="14" fillId="28" borderId="0" xfId="0" applyFont="1" applyFill="1"/>
    <xf numFmtId="0" fontId="12" fillId="28" borderId="0" xfId="0" applyFont="1" applyFill="1"/>
    <xf numFmtId="1" fontId="27" fillId="28" borderId="0" xfId="0" applyNumberFormat="1" applyFont="1" applyFill="1"/>
    <xf numFmtId="0" fontId="14" fillId="28" borderId="0" xfId="0" applyFont="1" applyFill="1" applyAlignment="1">
      <alignment horizontal="left"/>
    </xf>
    <xf numFmtId="0" fontId="0" fillId="28" borderId="17" xfId="0" applyFill="1" applyBorder="1"/>
    <xf numFmtId="0" fontId="0" fillId="28" borderId="42" xfId="0" applyFill="1" applyBorder="1"/>
    <xf numFmtId="0" fontId="3" fillId="28" borderId="17" xfId="0" applyFont="1" applyFill="1" applyBorder="1"/>
    <xf numFmtId="0" fontId="39" fillId="28" borderId="0" xfId="0" applyFont="1" applyFill="1" applyAlignment="1">
      <alignment horizontal="left"/>
    </xf>
    <xf numFmtId="0" fontId="6" fillId="28" borderId="0" xfId="0" applyFont="1" applyFill="1" applyAlignment="1">
      <alignment horizontal="left"/>
    </xf>
    <xf numFmtId="0" fontId="0" fillId="28" borderId="0" xfId="0" applyFill="1" applyAlignment="1">
      <alignment horizontal="right"/>
    </xf>
    <xf numFmtId="0" fontId="0" fillId="28" borderId="0" xfId="0" applyFill="1" applyAlignment="1">
      <alignment horizontal="left"/>
    </xf>
    <xf numFmtId="0" fontId="12" fillId="28" borderId="0" xfId="0" applyFont="1" applyFill="1" applyAlignment="1">
      <alignment horizontal="center"/>
    </xf>
    <xf numFmtId="0" fontId="4" fillId="28" borderId="0" xfId="0" applyFont="1" applyFill="1" applyAlignment="1">
      <alignment horizontal="left"/>
    </xf>
    <xf numFmtId="0" fontId="4" fillId="28" borderId="0" xfId="0" applyFont="1" applyFill="1"/>
    <xf numFmtId="0" fontId="2" fillId="28" borderId="45" xfId="0" applyFont="1" applyFill="1" applyBorder="1" applyAlignment="1">
      <alignment vertical="top" wrapText="1"/>
    </xf>
    <xf numFmtId="0" fontId="0" fillId="28" borderId="45" xfId="0" applyFill="1" applyBorder="1" applyAlignment="1">
      <alignment horizontal="center" vertical="top"/>
    </xf>
    <xf numFmtId="3" fontId="12" fillId="28" borderId="0" xfId="0" applyNumberFormat="1" applyFont="1" applyFill="1" applyAlignment="1">
      <alignment horizontal="center" vertical="top"/>
    </xf>
    <xf numFmtId="0" fontId="0" fillId="28" borderId="0" xfId="0" applyFill="1" applyAlignment="1">
      <alignment vertical="top"/>
    </xf>
    <xf numFmtId="0" fontId="0" fillId="28" borderId="45" xfId="0" applyFill="1" applyBorder="1" applyAlignment="1">
      <alignment vertical="top" wrapText="1"/>
    </xf>
    <xf numFmtId="3" fontId="2" fillId="28" borderId="45" xfId="0" applyNumberFormat="1" applyFont="1" applyFill="1" applyBorder="1" applyAlignment="1">
      <alignment vertical="top"/>
    </xf>
    <xf numFmtId="0" fontId="2" fillId="28" borderId="45" xfId="0" applyFont="1" applyFill="1" applyBorder="1" applyAlignment="1">
      <alignment horizontal="center" vertical="top"/>
    </xf>
    <xf numFmtId="1" fontId="0" fillId="28" borderId="45" xfId="0" applyNumberFormat="1" applyFill="1" applyBorder="1" applyAlignment="1">
      <alignment horizontal="right" vertical="top"/>
    </xf>
    <xf numFmtId="1" fontId="12" fillId="28" borderId="0" xfId="0" applyNumberFormat="1" applyFont="1" applyFill="1" applyAlignment="1">
      <alignment horizontal="center" vertical="top"/>
    </xf>
    <xf numFmtId="0" fontId="0" fillId="28" borderId="45" xfId="0" applyFill="1" applyBorder="1" applyAlignment="1">
      <alignment vertical="top"/>
    </xf>
    <xf numFmtId="0" fontId="12" fillId="28" borderId="0" xfId="0" applyFont="1" applyFill="1" applyAlignment="1">
      <alignment horizontal="center" vertical="top"/>
    </xf>
    <xf numFmtId="0" fontId="4" fillId="28" borderId="45" xfId="0" applyFont="1" applyFill="1" applyBorder="1" applyAlignment="1">
      <alignment vertical="top"/>
    </xf>
    <xf numFmtId="3" fontId="0" fillId="28" borderId="45" xfId="0" applyNumberFormat="1" applyFill="1" applyBorder="1" applyAlignment="1">
      <alignment vertical="top"/>
    </xf>
    <xf numFmtId="4" fontId="12" fillId="28" borderId="0" xfId="0" applyNumberFormat="1" applyFont="1" applyFill="1" applyAlignment="1">
      <alignment horizontal="center" vertical="top"/>
    </xf>
    <xf numFmtId="4" fontId="0" fillId="28" borderId="45" xfId="0" applyNumberFormat="1" applyFill="1" applyBorder="1" applyAlignment="1">
      <alignment vertical="top"/>
    </xf>
    <xf numFmtId="0" fontId="2" fillId="28" borderId="0" xfId="0" applyFont="1" applyFill="1" applyAlignment="1">
      <alignment horizontal="left" vertical="top"/>
    </xf>
    <xf numFmtId="2" fontId="0" fillId="28" borderId="45" xfId="0" applyNumberFormat="1" applyFill="1" applyBorder="1" applyAlignment="1">
      <alignment vertical="top"/>
    </xf>
    <xf numFmtId="0" fontId="0" fillId="28" borderId="0" xfId="0" applyFill="1" applyAlignment="1">
      <alignment horizontal="center" vertical="top"/>
    </xf>
    <xf numFmtId="2" fontId="2" fillId="28" borderId="45" xfId="0" applyNumberFormat="1" applyFont="1" applyFill="1" applyBorder="1" applyAlignment="1">
      <alignment vertical="top"/>
    </xf>
    <xf numFmtId="4" fontId="2" fillId="28" borderId="45" xfId="0" applyNumberFormat="1" applyFont="1" applyFill="1" applyBorder="1" applyAlignment="1">
      <alignment vertical="top"/>
    </xf>
    <xf numFmtId="0" fontId="2" fillId="28" borderId="0" xfId="0" applyFont="1" applyFill="1" applyAlignment="1">
      <alignment horizontal="center" vertical="top"/>
    </xf>
    <xf numFmtId="0" fontId="42" fillId="28" borderId="0" xfId="0" applyFont="1" applyFill="1" applyAlignment="1">
      <alignment vertical="top" wrapText="1"/>
    </xf>
    <xf numFmtId="0" fontId="12" fillId="28" borderId="0" xfId="0" applyFont="1" applyFill="1" applyAlignment="1">
      <alignment vertical="top"/>
    </xf>
    <xf numFmtId="3" fontId="2" fillId="28" borderId="45" xfId="0" applyNumberFormat="1" applyFont="1" applyFill="1" applyBorder="1" applyAlignment="1">
      <alignment horizontal="right" vertical="top"/>
    </xf>
    <xf numFmtId="0" fontId="36" fillId="28" borderId="0" xfId="0" applyFont="1" applyFill="1"/>
    <xf numFmtId="0" fontId="2" fillId="25" borderId="0" xfId="0" applyFont="1" applyFill="1" applyAlignment="1" applyProtection="1">
      <alignment wrapText="1"/>
      <protection locked="0"/>
    </xf>
    <xf numFmtId="0" fontId="2" fillId="29" borderId="0" xfId="0" applyFont="1" applyFill="1" applyAlignment="1" applyProtection="1">
      <alignment wrapText="1"/>
      <protection locked="0"/>
    </xf>
    <xf numFmtId="0" fontId="2" fillId="29" borderId="0" xfId="0" applyFont="1" applyFill="1" applyAlignment="1">
      <alignment wrapText="1"/>
    </xf>
    <xf numFmtId="0" fontId="2" fillId="28" borderId="0" xfId="0" applyFont="1" applyFill="1" applyAlignment="1">
      <alignment horizontal="left" indent="1"/>
    </xf>
    <xf numFmtId="0" fontId="3" fillId="28" borderId="0" xfId="0" applyFont="1" applyFill="1" applyAlignment="1">
      <alignment horizontal="center"/>
    </xf>
    <xf numFmtId="0" fontId="13" fillId="28" borderId="0" xfId="0" applyFont="1" applyFill="1"/>
    <xf numFmtId="4" fontId="3" fillId="28" borderId="11" xfId="0" applyNumberFormat="1" applyFont="1" applyFill="1" applyBorder="1"/>
    <xf numFmtId="4" fontId="3" fillId="28" borderId="10" xfId="0" applyNumberFormat="1" applyFont="1" applyFill="1" applyBorder="1"/>
    <xf numFmtId="0" fontId="2" fillId="0" borderId="10" xfId="0" applyFont="1" applyBorder="1"/>
    <xf numFmtId="173" fontId="12" fillId="28" borderId="10" xfId="0" applyNumberFormat="1" applyFont="1" applyFill="1" applyBorder="1"/>
    <xf numFmtId="0" fontId="2" fillId="28" borderId="0" xfId="0" applyFont="1" applyFill="1"/>
    <xf numFmtId="172" fontId="0" fillId="28" borderId="45" xfId="0" applyNumberFormat="1" applyFill="1" applyBorder="1" applyAlignment="1">
      <alignment vertical="top"/>
    </xf>
    <xf numFmtId="0" fontId="0" fillId="28" borderId="10" xfId="0" applyFill="1" applyBorder="1"/>
    <xf numFmtId="173" fontId="12" fillId="28" borderId="57" xfId="0" applyNumberFormat="1" applyFont="1" applyFill="1" applyBorder="1"/>
    <xf numFmtId="173" fontId="12" fillId="28" borderId="0" xfId="0" applyNumberFormat="1" applyFont="1" applyFill="1"/>
    <xf numFmtId="0" fontId="11" fillId="28" borderId="0" xfId="0" applyFont="1" applyFill="1" applyAlignment="1">
      <alignment horizontal="left" indent="1"/>
    </xf>
    <xf numFmtId="3" fontId="2" fillId="24" borderId="10" xfId="0" applyNumberFormat="1" applyFont="1" applyFill="1" applyBorder="1" applyProtection="1">
      <protection locked="0"/>
    </xf>
    <xf numFmtId="2" fontId="75" fillId="28" borderId="0" xfId="0" applyNumberFormat="1" applyFont="1" applyFill="1"/>
    <xf numFmtId="0" fontId="0" fillId="28" borderId="0" xfId="0" applyFill="1" applyAlignment="1">
      <alignment horizontal="center"/>
    </xf>
    <xf numFmtId="0" fontId="71" fillId="28" borderId="17" xfId="0" applyFont="1" applyFill="1" applyBorder="1"/>
    <xf numFmtId="172" fontId="0" fillId="28" borderId="45" xfId="0" applyNumberFormat="1" applyFill="1" applyBorder="1" applyAlignment="1">
      <alignment horizontal="right" vertical="top"/>
    </xf>
    <xf numFmtId="0" fontId="43" fillId="28" borderId="0" xfId="0" applyFont="1" applyFill="1" applyAlignment="1">
      <alignment vertical="top"/>
    </xf>
    <xf numFmtId="4" fontId="2" fillId="0" borderId="45" xfId="0" applyNumberFormat="1" applyFont="1" applyBorder="1" applyAlignment="1">
      <alignment vertical="top" wrapText="1"/>
    </xf>
    <xf numFmtId="0" fontId="2" fillId="0" borderId="45" xfId="0" applyFont="1" applyBorder="1" applyAlignment="1">
      <alignment vertical="top" wrapText="1"/>
    </xf>
    <xf numFmtId="0" fontId="12" fillId="28" borderId="0" xfId="0" applyFont="1" applyFill="1" applyAlignment="1" applyProtection="1">
      <alignment wrapText="1"/>
      <protection locked="0"/>
    </xf>
    <xf numFmtId="3" fontId="70" fillId="0" borderId="40" xfId="0" applyNumberFormat="1" applyFont="1" applyBorder="1"/>
    <xf numFmtId="0" fontId="71" fillId="0" borderId="0" xfId="0" applyFont="1"/>
    <xf numFmtId="0" fontId="75" fillId="28" borderId="0" xfId="0" applyFont="1" applyFill="1"/>
    <xf numFmtId="0" fontId="8" fillId="28" borderId="0" xfId="0" applyFont="1" applyFill="1"/>
    <xf numFmtId="0" fontId="31" fillId="28" borderId="0" xfId="0" applyFont="1" applyFill="1"/>
    <xf numFmtId="0" fontId="4" fillId="28" borderId="0" xfId="0" applyFont="1" applyFill="1" applyAlignment="1">
      <alignment wrapText="1"/>
    </xf>
    <xf numFmtId="0" fontId="8" fillId="28" borderId="0" xfId="0" applyFont="1" applyFill="1" applyAlignment="1">
      <alignment wrapText="1"/>
    </xf>
    <xf numFmtId="0" fontId="4" fillId="28" borderId="18" xfId="0" applyFont="1" applyFill="1" applyBorder="1" applyAlignment="1">
      <alignment wrapText="1"/>
    </xf>
    <xf numFmtId="0" fontId="4" fillId="28" borderId="34" xfId="0" applyFont="1" applyFill="1" applyBorder="1" applyAlignment="1">
      <alignment wrapText="1"/>
    </xf>
    <xf numFmtId="0" fontId="4" fillId="28" borderId="19" xfId="0" applyFont="1" applyFill="1" applyBorder="1"/>
    <xf numFmtId="0" fontId="4" fillId="28" borderId="24" xfId="0" applyFont="1" applyFill="1" applyBorder="1"/>
    <xf numFmtId="0" fontId="3" fillId="28" borderId="31" xfId="0" applyFont="1" applyFill="1" applyBorder="1" applyAlignment="1">
      <alignment horizontal="left" vertical="center" wrapText="1"/>
    </xf>
    <xf numFmtId="3" fontId="0" fillId="28" borderId="35" xfId="0" applyNumberFormat="1" applyFill="1" applyBorder="1" applyAlignment="1">
      <alignment vertical="center"/>
    </xf>
    <xf numFmtId="0" fontId="3" fillId="28" borderId="32" xfId="0" applyFont="1" applyFill="1" applyBorder="1" applyAlignment="1">
      <alignment horizontal="left" vertical="center" wrapText="1"/>
    </xf>
    <xf numFmtId="4" fontId="0" fillId="28" borderId="36" xfId="0" applyNumberFormat="1" applyFill="1" applyBorder="1" applyAlignment="1">
      <alignment vertical="center"/>
    </xf>
    <xf numFmtId="3" fontId="0" fillId="28" borderId="36" xfId="0" applyNumberFormat="1" applyFill="1" applyBorder="1" applyAlignment="1">
      <alignment vertical="center"/>
    </xf>
    <xf numFmtId="0" fontId="3" fillId="28" borderId="33" xfId="0" applyFont="1" applyFill="1" applyBorder="1" applyAlignment="1">
      <alignment horizontal="left" vertical="center" wrapText="1"/>
    </xf>
    <xf numFmtId="3" fontId="0" fillId="28" borderId="23" xfId="0" applyNumberFormat="1" applyFill="1" applyBorder="1" applyAlignment="1">
      <alignment vertical="center"/>
    </xf>
    <xf numFmtId="3" fontId="0" fillId="28" borderId="25" xfId="0" applyNumberFormat="1" applyFill="1" applyBorder="1" applyAlignment="1">
      <alignment vertical="top"/>
    </xf>
    <xf numFmtId="4" fontId="0" fillId="28" borderId="23" xfId="0" applyNumberFormat="1" applyFill="1" applyBorder="1" applyAlignment="1">
      <alignment vertical="top"/>
    </xf>
    <xf numFmtId="0" fontId="3" fillId="28" borderId="50" xfId="0" applyFont="1" applyFill="1" applyBorder="1" applyAlignment="1">
      <alignment horizontal="left" vertical="center" wrapText="1"/>
    </xf>
    <xf numFmtId="4" fontId="0" fillId="28" borderId="53" xfId="0" applyNumberFormat="1" applyFill="1" applyBorder="1" applyAlignment="1">
      <alignment vertical="top"/>
    </xf>
    <xf numFmtId="0" fontId="2" fillId="28" borderId="29" xfId="0" applyFont="1" applyFill="1" applyBorder="1" applyAlignment="1">
      <alignment horizontal="left" vertical="center" wrapText="1"/>
    </xf>
    <xf numFmtId="0" fontId="2" fillId="28" borderId="38" xfId="0" applyFont="1" applyFill="1" applyBorder="1" applyAlignment="1">
      <alignment horizontal="center" vertical="center"/>
    </xf>
    <xf numFmtId="0" fontId="33" fillId="28" borderId="0" xfId="0" applyFont="1" applyFill="1"/>
    <xf numFmtId="0" fontId="0" fillId="28" borderId="0" xfId="0" applyFill="1" applyProtection="1">
      <protection locked="0"/>
    </xf>
    <xf numFmtId="3" fontId="0" fillId="28" borderId="0" xfId="0" applyNumberFormat="1" applyFill="1" applyProtection="1">
      <protection locked="0"/>
    </xf>
    <xf numFmtId="0" fontId="31" fillId="28" borderId="0" xfId="0" applyFont="1" applyFill="1" applyProtection="1">
      <protection locked="0"/>
    </xf>
    <xf numFmtId="0" fontId="0" fillId="28" borderId="0" xfId="0" quotePrefix="1" applyFill="1" applyProtection="1">
      <protection locked="0"/>
    </xf>
    <xf numFmtId="0" fontId="4" fillId="28" borderId="40" xfId="0" applyFont="1" applyFill="1" applyBorder="1" applyProtection="1">
      <protection locked="0"/>
    </xf>
    <xf numFmtId="0" fontId="0" fillId="28" borderId="40" xfId="0" applyFill="1" applyBorder="1" applyProtection="1">
      <protection locked="0"/>
    </xf>
    <xf numFmtId="0" fontId="4" fillId="28" borderId="0" xfId="0" applyFont="1" applyFill="1" applyProtection="1">
      <protection locked="0"/>
    </xf>
    <xf numFmtId="3" fontId="0" fillId="28" borderId="14" xfId="0" applyNumberFormat="1" applyFill="1" applyBorder="1" applyProtection="1">
      <protection locked="0"/>
    </xf>
    <xf numFmtId="0" fontId="0" fillId="28" borderId="14" xfId="0" applyFill="1" applyBorder="1" applyProtection="1">
      <protection locked="0"/>
    </xf>
    <xf numFmtId="0" fontId="0" fillId="28" borderId="0" xfId="0" applyFill="1" applyAlignment="1" applyProtection="1">
      <alignment horizontal="left"/>
      <protection locked="0"/>
    </xf>
    <xf numFmtId="0" fontId="3" fillId="28" borderId="0" xfId="0" applyFont="1" applyFill="1" applyProtection="1">
      <protection locked="0"/>
    </xf>
    <xf numFmtId="0" fontId="0" fillId="28" borderId="0" xfId="0" applyFill="1" applyAlignment="1" applyProtection="1">
      <alignment vertical="top"/>
      <protection locked="0"/>
    </xf>
    <xf numFmtId="0" fontId="0" fillId="28" borderId="0" xfId="0" applyFill="1" applyAlignment="1" applyProtection="1">
      <alignment horizontal="left" wrapText="1"/>
      <protection locked="0"/>
    </xf>
    <xf numFmtId="3" fontId="12" fillId="28" borderId="0" xfId="0" applyNumberFormat="1" applyFont="1" applyFill="1" applyProtection="1">
      <protection locked="0"/>
    </xf>
    <xf numFmtId="3" fontId="47" fillId="28" borderId="0" xfId="0" applyNumberFormat="1" applyFont="1" applyFill="1" applyProtection="1">
      <protection locked="0"/>
    </xf>
    <xf numFmtId="0" fontId="3" fillId="28" borderId="0" xfId="0" applyFont="1" applyFill="1" applyAlignment="1" applyProtection="1">
      <alignment vertical="top" wrapText="1"/>
      <protection locked="0"/>
    </xf>
    <xf numFmtId="0" fontId="51" fillId="28" borderId="0" xfId="0" applyFont="1" applyFill="1" applyAlignment="1">
      <alignment horizontal="left" vertical="top"/>
    </xf>
    <xf numFmtId="0" fontId="10" fillId="28" borderId="38" xfId="0" applyFont="1" applyFill="1" applyBorder="1" applyAlignment="1">
      <alignment horizontal="left" vertical="top"/>
    </xf>
    <xf numFmtId="0" fontId="10" fillId="28" borderId="38" xfId="0" applyFont="1" applyFill="1" applyBorder="1" applyAlignment="1">
      <alignment horizontal="left" vertical="top" wrapText="1"/>
    </xf>
    <xf numFmtId="0" fontId="10" fillId="28" borderId="0" xfId="0" applyFont="1" applyFill="1" applyAlignment="1">
      <alignment horizontal="right" vertical="top"/>
    </xf>
    <xf numFmtId="0" fontId="4" fillId="28" borderId="38" xfId="0" applyFont="1" applyFill="1" applyBorder="1" applyAlignment="1">
      <alignment horizontal="left" vertical="top"/>
    </xf>
    <xf numFmtId="0" fontId="4" fillId="28" borderId="38" xfId="0" applyFont="1" applyFill="1" applyBorder="1" applyAlignment="1">
      <alignment vertical="top"/>
    </xf>
    <xf numFmtId="0" fontId="5" fillId="28" borderId="0" xfId="0" applyFont="1" applyFill="1" applyAlignment="1">
      <alignment vertical="top"/>
    </xf>
    <xf numFmtId="0" fontId="3" fillId="28" borderId="38" xfId="0" applyFont="1" applyFill="1" applyBorder="1" applyAlignment="1">
      <alignment vertical="top"/>
    </xf>
    <xf numFmtId="3" fontId="2" fillId="28" borderId="38" xfId="0" applyNumberFormat="1" applyFont="1" applyFill="1" applyBorder="1" applyAlignment="1">
      <alignment horizontal="left" vertical="top" wrapText="1"/>
    </xf>
    <xf numFmtId="0" fontId="3" fillId="28" borderId="38" xfId="0" applyFont="1" applyFill="1" applyBorder="1" applyAlignment="1">
      <alignment vertical="top" wrapText="1"/>
    </xf>
    <xf numFmtId="0" fontId="2" fillId="28" borderId="38" xfId="43" applyFont="1" applyFill="1" applyBorder="1" applyAlignment="1">
      <alignment horizontal="left" vertical="top" wrapText="1"/>
    </xf>
    <xf numFmtId="0" fontId="2" fillId="28" borderId="38" xfId="0" applyFont="1" applyFill="1" applyBorder="1" applyAlignment="1">
      <alignment horizontal="left" vertical="top" wrapText="1"/>
    </xf>
    <xf numFmtId="0" fontId="13" fillId="28" borderId="38" xfId="0" applyFont="1" applyFill="1" applyBorder="1" applyAlignment="1">
      <alignment vertical="top"/>
    </xf>
    <xf numFmtId="0" fontId="3" fillId="28" borderId="38" xfId="0" applyFont="1" applyFill="1" applyBorder="1" applyAlignment="1">
      <alignment horizontal="left" vertical="center" wrapText="1"/>
    </xf>
    <xf numFmtId="0" fontId="2" fillId="28" borderId="38" xfId="43" applyFont="1" applyFill="1" applyBorder="1" applyAlignment="1">
      <alignment horizontal="left" wrapText="1"/>
    </xf>
    <xf numFmtId="0" fontId="5" fillId="28" borderId="0" xfId="0" applyFont="1" applyFill="1" applyAlignment="1">
      <alignment horizontal="left" vertical="top" wrapText="1"/>
    </xf>
    <xf numFmtId="0" fontId="24" fillId="28" borderId="0" xfId="0" applyFont="1" applyFill="1" applyAlignment="1">
      <alignment vertical="top" wrapText="1"/>
    </xf>
    <xf numFmtId="0" fontId="24" fillId="28" borderId="0" xfId="0" applyFont="1" applyFill="1" applyAlignment="1">
      <alignment vertical="top"/>
    </xf>
    <xf numFmtId="0" fontId="24" fillId="28" borderId="0" xfId="0" applyFont="1" applyFill="1"/>
    <xf numFmtId="0" fontId="24" fillId="28" borderId="0" xfId="0" applyFont="1" applyFill="1" applyAlignment="1">
      <alignment horizontal="left" vertical="top" wrapText="1"/>
    </xf>
    <xf numFmtId="0" fontId="3" fillId="28" borderId="0" xfId="0" applyFont="1" applyFill="1" applyAlignment="1">
      <alignment vertical="top"/>
    </xf>
    <xf numFmtId="0" fontId="3" fillId="28" borderId="0" xfId="0" applyFont="1" applyFill="1" applyAlignment="1">
      <alignment vertical="top" wrapText="1"/>
    </xf>
    <xf numFmtId="2" fontId="0" fillId="0" borderId="0" xfId="0" applyNumberFormat="1"/>
    <xf numFmtId="0" fontId="2" fillId="28" borderId="38" xfId="0" quotePrefix="1" applyFont="1" applyFill="1" applyBorder="1" applyAlignment="1">
      <alignment horizontal="left" vertical="top" wrapText="1"/>
    </xf>
    <xf numFmtId="0" fontId="81" fillId="0" borderId="0" xfId="47"/>
    <xf numFmtId="0" fontId="86" fillId="0" borderId="10" xfId="47" applyFont="1" applyBorder="1" applyAlignment="1">
      <alignment horizontal="left"/>
    </xf>
    <xf numFmtId="0" fontId="1" fillId="0" borderId="10" xfId="47" applyFont="1" applyBorder="1" applyAlignment="1">
      <alignment horizontal="center"/>
    </xf>
    <xf numFmtId="0" fontId="83" fillId="28" borderId="0" xfId="47" applyFont="1" applyFill="1"/>
    <xf numFmtId="0" fontId="81" fillId="28" borderId="0" xfId="47" applyFill="1"/>
    <xf numFmtId="0" fontId="80" fillId="28" borderId="0" xfId="47" applyFont="1" applyFill="1"/>
    <xf numFmtId="0" fontId="85" fillId="28" borderId="0" xfId="47" applyFont="1" applyFill="1" applyAlignment="1">
      <alignment horizontal="left"/>
    </xf>
    <xf numFmtId="0" fontId="87" fillId="28" borderId="0" xfId="47" applyFont="1" applyFill="1" applyAlignment="1">
      <alignment horizontal="left" wrapText="1" indent="1"/>
    </xf>
    <xf numFmtId="0" fontId="71" fillId="28" borderId="0" xfId="47" applyFont="1" applyFill="1" applyAlignment="1">
      <alignment horizontal="left" wrapText="1" indent="1"/>
    </xf>
    <xf numFmtId="10" fontId="2" fillId="28" borderId="0" xfId="49" applyNumberFormat="1" applyFont="1" applyFill="1"/>
    <xf numFmtId="0" fontId="70" fillId="28" borderId="0" xfId="47" applyFont="1" applyFill="1"/>
    <xf numFmtId="0" fontId="86" fillId="28" borderId="0" xfId="47" applyFont="1" applyFill="1" applyAlignment="1">
      <alignment horizontal="center"/>
    </xf>
    <xf numFmtId="0" fontId="84" fillId="28" borderId="0" xfId="47" applyFont="1" applyFill="1"/>
    <xf numFmtId="0" fontId="88" fillId="28" borderId="0" xfId="47" applyFont="1" applyFill="1" applyAlignment="1">
      <alignment horizontal="left"/>
    </xf>
    <xf numFmtId="0" fontId="1" fillId="28" borderId="0" xfId="47" applyFont="1" applyFill="1"/>
    <xf numFmtId="0" fontId="1" fillId="28" borderId="0" xfId="47" applyFont="1" applyFill="1" applyAlignment="1">
      <alignment horizontal="center"/>
    </xf>
    <xf numFmtId="10" fontId="2" fillId="31" borderId="10" xfId="49" applyNumberFormat="1" applyFont="1" applyFill="1" applyBorder="1" applyProtection="1">
      <protection locked="0"/>
    </xf>
    <xf numFmtId="3" fontId="91" fillId="28" borderId="0" xfId="47" applyNumberFormat="1" applyFont="1" applyFill="1" applyAlignment="1">
      <alignment vertical="top"/>
    </xf>
    <xf numFmtId="0" fontId="91" fillId="28" borderId="0" xfId="47" applyFont="1" applyFill="1" applyAlignment="1">
      <alignment vertical="top"/>
    </xf>
    <xf numFmtId="0" fontId="92" fillId="28" borderId="0" xfId="47" applyFont="1" applyFill="1" applyAlignment="1">
      <alignment vertical="top" wrapText="1"/>
    </xf>
    <xf numFmtId="0" fontId="12" fillId="28" borderId="0" xfId="0" applyFont="1" applyFill="1" applyAlignment="1">
      <alignment wrapText="1"/>
    </xf>
    <xf numFmtId="0" fontId="2" fillId="28" borderId="0" xfId="47" applyFont="1" applyFill="1" applyAlignment="1">
      <alignment horizontal="left"/>
    </xf>
    <xf numFmtId="0" fontId="1" fillId="0" borderId="0" xfId="47" applyFont="1" applyAlignment="1">
      <alignment horizontal="center"/>
    </xf>
    <xf numFmtId="0" fontId="86" fillId="0" borderId="0" xfId="47" applyFont="1" applyAlignment="1">
      <alignment horizontal="left" vertical="top" wrapText="1"/>
    </xf>
    <xf numFmtId="0" fontId="1" fillId="28" borderId="0" xfId="47" applyFont="1" applyFill="1" applyAlignment="1">
      <alignment horizontal="right"/>
    </xf>
    <xf numFmtId="0" fontId="86" fillId="28" borderId="39" xfId="47" applyFont="1" applyFill="1" applyBorder="1" applyAlignment="1">
      <alignment horizontal="left"/>
    </xf>
    <xf numFmtId="49" fontId="2" fillId="24" borderId="10" xfId="0" applyNumberFormat="1" applyFont="1" applyFill="1" applyBorder="1" applyAlignment="1" applyProtection="1">
      <alignment horizontal="right"/>
      <protection locked="0"/>
    </xf>
    <xf numFmtId="49" fontId="2" fillId="24" borderId="39" xfId="0" applyNumberFormat="1" applyFont="1" applyFill="1" applyBorder="1" applyAlignment="1" applyProtection="1">
      <alignment horizontal="right"/>
      <protection locked="0"/>
    </xf>
    <xf numFmtId="49" fontId="2" fillId="0" borderId="0" xfId="0" applyNumberFormat="1" applyFont="1" applyAlignment="1" applyProtection="1">
      <alignment horizontal="right"/>
      <protection locked="0"/>
    </xf>
    <xf numFmtId="0" fontId="2" fillId="0" borderId="0" xfId="0" applyFont="1" applyAlignment="1">
      <alignment horizontal="left" indent="2"/>
    </xf>
    <xf numFmtId="0" fontId="2" fillId="28" borderId="45" xfId="0" applyFont="1" applyFill="1" applyBorder="1" applyAlignment="1">
      <alignment vertical="top"/>
    </xf>
    <xf numFmtId="0" fontId="2" fillId="28" borderId="28" xfId="0" applyFont="1" applyFill="1" applyBorder="1" applyAlignment="1">
      <alignment horizontal="left" vertical="center" wrapText="1"/>
    </xf>
    <xf numFmtId="0" fontId="2" fillId="0" borderId="0" xfId="0" quotePrefix="1" applyFont="1" applyAlignment="1">
      <alignment wrapText="1"/>
    </xf>
    <xf numFmtId="0" fontId="19" fillId="28" borderId="0" xfId="36" applyFill="1" applyAlignment="1" applyProtection="1"/>
    <xf numFmtId="0" fontId="12" fillId="0" borderId="0" xfId="0" applyFont="1" applyAlignment="1">
      <alignment horizontal="left" wrapText="1"/>
    </xf>
    <xf numFmtId="0" fontId="36" fillId="24" borderId="12" xfId="0" applyFont="1" applyFill="1" applyBorder="1" applyAlignment="1">
      <alignment horizontal="center"/>
    </xf>
    <xf numFmtId="0" fontId="36" fillId="24" borderId="41" xfId="0" applyFont="1" applyFill="1" applyBorder="1" applyAlignment="1">
      <alignment horizontal="center"/>
    </xf>
    <xf numFmtId="0" fontId="36" fillId="24" borderId="15" xfId="0" applyFont="1" applyFill="1" applyBorder="1" applyAlignment="1">
      <alignment horizontal="center"/>
    </xf>
    <xf numFmtId="0" fontId="2" fillId="27" borderId="12" xfId="0" applyFont="1" applyFill="1" applyBorder="1" applyAlignment="1" applyProtection="1">
      <alignment horizontal="right"/>
      <protection locked="0"/>
    </xf>
    <xf numFmtId="0" fontId="12" fillId="0" borderId="17" xfId="0" applyFont="1" applyBorder="1" applyAlignment="1">
      <alignment horizontal="right"/>
    </xf>
    <xf numFmtId="0" fontId="12" fillId="0" borderId="0" xfId="0" applyFont="1" applyAlignment="1">
      <alignment horizontal="right"/>
    </xf>
    <xf numFmtId="0" fontId="2" fillId="24" borderId="12" xfId="0" applyFont="1" applyFill="1" applyBorder="1" applyAlignment="1" applyProtection="1">
      <alignment horizontal="left"/>
      <protection locked="0"/>
    </xf>
    <xf numFmtId="0" fontId="19" fillId="24" borderId="12" xfId="36" applyFill="1" applyBorder="1" applyAlignment="1" applyProtection="1">
      <alignment horizontal="left"/>
      <protection locked="0"/>
    </xf>
    <xf numFmtId="0" fontId="19" fillId="24" borderId="41" xfId="36" applyFill="1" applyBorder="1" applyAlignment="1" applyProtection="1">
      <alignment horizontal="left"/>
      <protection locked="0"/>
    </xf>
    <xf numFmtId="0" fontId="19" fillId="24" borderId="15" xfId="36" applyFill="1" applyBorder="1" applyAlignment="1" applyProtection="1">
      <alignment horizontal="left"/>
      <protection locked="0"/>
    </xf>
    <xf numFmtId="49" fontId="2" fillId="24" borderId="12" xfId="0" applyNumberFormat="1" applyFont="1" applyFill="1" applyBorder="1" applyAlignment="1" applyProtection="1">
      <alignment horizontal="right"/>
      <protection locked="0"/>
    </xf>
    <xf numFmtId="0" fontId="0" fillId="0" borderId="0" xfId="0" applyAlignment="1">
      <alignment horizontal="left" wrapText="1"/>
    </xf>
    <xf numFmtId="0" fontId="86" fillId="28" borderId="13" xfId="47" applyFont="1" applyFill="1" applyBorder="1" applyAlignment="1">
      <alignment horizontal="left" vertical="top" wrapText="1"/>
    </xf>
    <xf numFmtId="0" fontId="86" fillId="28" borderId="46" xfId="47" applyFont="1" applyFill="1" applyBorder="1" applyAlignment="1">
      <alignment horizontal="left" vertical="top" wrapText="1"/>
    </xf>
    <xf numFmtId="0" fontId="86" fillId="0" borderId="13" xfId="47" applyFont="1" applyBorder="1" applyAlignment="1">
      <alignment horizontal="left" vertical="top" wrapText="1"/>
    </xf>
    <xf numFmtId="0" fontId="86" fillId="0" borderId="39" xfId="47" applyFont="1" applyBorder="1" applyAlignment="1">
      <alignment horizontal="left" vertical="top" wrapText="1"/>
    </xf>
    <xf numFmtId="0" fontId="86" fillId="0" borderId="13" xfId="47" applyFont="1" applyBorder="1" applyAlignment="1">
      <alignment horizontal="center" wrapText="1"/>
    </xf>
    <xf numFmtId="0" fontId="86" fillId="0" borderId="46" xfId="47" applyFont="1" applyBorder="1" applyAlignment="1">
      <alignment horizontal="center" wrapText="1"/>
    </xf>
    <xf numFmtId="0" fontId="86" fillId="0" borderId="39" xfId="47" applyFont="1" applyBorder="1" applyAlignment="1">
      <alignment horizontal="center" wrapText="1"/>
    </xf>
    <xf numFmtId="0" fontId="4" fillId="25" borderId="55" xfId="0" applyFont="1" applyFill="1" applyBorder="1" applyAlignment="1">
      <alignment horizontal="center"/>
    </xf>
    <xf numFmtId="0" fontId="4" fillId="25" borderId="14" xfId="0" applyFont="1" applyFill="1" applyBorder="1" applyAlignment="1">
      <alignment horizontal="center"/>
    </xf>
    <xf numFmtId="0" fontId="4" fillId="25" borderId="56" xfId="0" applyFont="1" applyFill="1" applyBorder="1" applyAlignment="1">
      <alignment horizontal="center"/>
    </xf>
    <xf numFmtId="0" fontId="4" fillId="28" borderId="45" xfId="0" applyFont="1" applyFill="1" applyBorder="1" applyAlignment="1">
      <alignment horizontal="left" vertical="top" wrapText="1"/>
    </xf>
    <xf numFmtId="0" fontId="70" fillId="28" borderId="0" xfId="0" applyFont="1" applyFill="1" applyAlignment="1">
      <alignment horizontal="left" vertical="center" wrapText="1"/>
    </xf>
    <xf numFmtId="0" fontId="0" fillId="0" borderId="0" xfId="0" applyAlignment="1">
      <alignment vertical="top" wrapText="1"/>
    </xf>
    <xf numFmtId="0" fontId="51" fillId="28" borderId="0" xfId="0" applyFont="1" applyFill="1" applyAlignment="1">
      <alignment horizontal="left" vertical="top" wrapText="1"/>
    </xf>
    <xf numFmtId="0" fontId="51" fillId="28" borderId="0" xfId="0" applyFont="1" applyFill="1" applyAlignment="1">
      <alignment horizontal="left" vertical="top"/>
    </xf>
    <xf numFmtId="0" fontId="2" fillId="24" borderId="10" xfId="0" applyFont="1" applyFill="1" applyBorder="1" applyProtection="1">
      <protection locked="0"/>
    </xf>
    <xf numFmtId="0" fontId="2" fillId="27" borderId="15" xfId="0" applyFont="1" applyFill="1" applyBorder="1" applyAlignment="1" applyProtection="1">
      <alignment horizontal="right"/>
      <protection locked="0"/>
    </xf>
    <xf numFmtId="0" fontId="14" fillId="0" borderId="0" xfId="0" applyFont="1" applyAlignment="1">
      <alignment horizontal="right"/>
    </xf>
    <xf numFmtId="0" fontId="2" fillId="24" borderId="41" xfId="0" applyFont="1" applyFill="1" applyBorder="1" applyAlignment="1" applyProtection="1">
      <alignment horizontal="left"/>
      <protection locked="0"/>
    </xf>
    <xf numFmtId="0" fontId="2" fillId="24" borderId="15" xfId="0" applyFont="1" applyFill="1" applyBorder="1" applyAlignment="1" applyProtection="1">
      <alignment horizontal="left"/>
      <protection locked="0"/>
    </xf>
    <xf numFmtId="49" fontId="2" fillId="24" borderId="15" xfId="0" applyNumberFormat="1" applyFont="1" applyFill="1" applyBorder="1" applyAlignment="1" applyProtection="1">
      <alignment horizontal="right"/>
      <protection locked="0"/>
    </xf>
    <xf numFmtId="0" fontId="2" fillId="0" borderId="0" xfId="0" applyFont="1" applyAlignment="1">
      <alignment horizontal="left"/>
    </xf>
    <xf numFmtId="0" fontId="2" fillId="0" borderId="0" xfId="0" applyFont="1" applyAlignment="1">
      <alignment horizontal="center"/>
    </xf>
    <xf numFmtId="1" fontId="2" fillId="24" borderId="10" xfId="36" quotePrefix="1" applyNumberFormat="1" applyFont="1" applyFill="1" applyBorder="1" applyAlignment="1" applyProtection="1">
      <protection locked="0"/>
    </xf>
    <xf numFmtId="0" fontId="0" fillId="0" borderId="0" xfId="0" applyAlignment="1"/>
    <xf numFmtId="0" fontId="2" fillId="0" borderId="40" xfId="0" applyFont="1" applyBorder="1"/>
    <xf numFmtId="1" fontId="2" fillId="24" borderId="39" xfId="0" applyNumberFormat="1" applyFont="1" applyFill="1" applyBorder="1" applyProtection="1">
      <protection locked="0"/>
    </xf>
    <xf numFmtId="0" fontId="2" fillId="0" borderId="39" xfId="0" applyFont="1" applyBorder="1"/>
    <xf numFmtId="1" fontId="2" fillId="24" borderId="10" xfId="0" applyNumberFormat="1" applyFont="1" applyFill="1" applyBorder="1"/>
    <xf numFmtId="1" fontId="2" fillId="24" borderId="10" xfId="0" applyNumberFormat="1" applyFont="1" applyFill="1" applyBorder="1" applyProtection="1">
      <protection locked="0"/>
    </xf>
    <xf numFmtId="1" fontId="2" fillId="24" borderId="39" xfId="0" applyNumberFormat="1" applyFont="1" applyFill="1" applyBorder="1" applyAlignment="1" applyProtection="1">
      <alignment horizontal="right"/>
      <protection locked="0"/>
    </xf>
    <xf numFmtId="49" fontId="2" fillId="0" borderId="0" xfId="0" applyNumberFormat="1" applyFont="1" applyAlignment="1">
      <alignment horizontal="right"/>
    </xf>
    <xf numFmtId="164" fontId="2" fillId="24" borderId="10" xfId="0" applyNumberFormat="1" applyFont="1" applyFill="1" applyBorder="1" applyProtection="1">
      <protection locked="0"/>
    </xf>
    <xf numFmtId="3" fontId="2" fillId="24" borderId="12" xfId="0" applyNumberFormat="1" applyFont="1" applyFill="1" applyBorder="1" applyProtection="1">
      <protection locked="0"/>
    </xf>
    <xf numFmtId="3" fontId="2" fillId="0" borderId="17" xfId="0" applyNumberFormat="1" applyFont="1" applyBorder="1"/>
    <xf numFmtId="3" fontId="2" fillId="0" borderId="0" xfId="0" applyNumberFormat="1" applyFont="1"/>
    <xf numFmtId="2" fontId="2" fillId="0" borderId="46" xfId="0" applyNumberFormat="1" applyFont="1" applyBorder="1"/>
    <xf numFmtId="2" fontId="2" fillId="0" borderId="10" xfId="0" applyNumberFormat="1" applyFont="1" applyBorder="1"/>
    <xf numFmtId="2" fontId="2" fillId="0" borderId="17" xfId="0" applyNumberFormat="1" applyFont="1" applyBorder="1"/>
    <xf numFmtId="2" fontId="2" fillId="0" borderId="0" xfId="0" applyNumberFormat="1" applyFont="1"/>
    <xf numFmtId="2" fontId="12" fillId="0" borderId="0" xfId="0" applyNumberFormat="1" applyFont="1"/>
    <xf numFmtId="0" fontId="14" fillId="0" borderId="0" xfId="0" applyFont="1" applyAlignment="1">
      <alignment horizontal="left"/>
    </xf>
    <xf numFmtId="2" fontId="2" fillId="0" borderId="14" xfId="0" applyNumberFormat="1" applyFont="1" applyBorder="1"/>
    <xf numFmtId="3" fontId="2" fillId="23" borderId="12" xfId="0" applyNumberFormat="1" applyFont="1" applyFill="1" applyBorder="1" applyProtection="1">
      <protection locked="0"/>
    </xf>
    <xf numFmtId="3" fontId="2" fillId="0" borderId="41" xfId="0" applyNumberFormat="1" applyFont="1" applyBorder="1"/>
    <xf numFmtId="0" fontId="2" fillId="0" borderId="0" xfId="0" applyFont="1" applyAlignment="1">
      <alignment horizontal="left" wrapText="1" indent="2"/>
    </xf>
    <xf numFmtId="0" fontId="2" fillId="0" borderId="0" xfId="0" applyFont="1" applyAlignment="1">
      <alignment wrapText="1"/>
    </xf>
    <xf numFmtId="3" fontId="2" fillId="23" borderId="10" xfId="0" applyNumberFormat="1" applyFont="1" applyFill="1" applyBorder="1" applyProtection="1">
      <protection locked="0"/>
    </xf>
    <xf numFmtId="0" fontId="2" fillId="0" borderId="0" xfId="0" applyFont="1" applyAlignment="1">
      <alignment horizontal="left" wrapText="1" indent="1"/>
    </xf>
    <xf numFmtId="3" fontId="2" fillId="28" borderId="0" xfId="0" applyNumberFormat="1" applyFont="1" applyFill="1" applyProtection="1">
      <protection locked="0"/>
    </xf>
    <xf numFmtId="3" fontId="2" fillId="28" borderId="10" xfId="0" applyNumberFormat="1" applyFont="1" applyFill="1" applyBorder="1" applyProtection="1">
      <protection locked="0"/>
    </xf>
    <xf numFmtId="0" fontId="12" fillId="0" borderId="40" xfId="0" applyFont="1" applyBorder="1" applyAlignment="1">
      <alignment wrapText="1"/>
    </xf>
    <xf numFmtId="3" fontId="2" fillId="0" borderId="10" xfId="0" applyNumberFormat="1" applyFont="1" applyBorder="1"/>
    <xf numFmtId="3" fontId="2" fillId="0" borderId="10" xfId="0" applyNumberFormat="1" applyFont="1" applyBorder="1" applyProtection="1">
      <protection locked="0"/>
    </xf>
    <xf numFmtId="3" fontId="2" fillId="0" borderId="14" xfId="0" applyNumberFormat="1" applyFont="1" applyBorder="1"/>
    <xf numFmtId="0" fontId="2" fillId="25" borderId="0" xfId="0" applyFont="1" applyFill="1" applyProtection="1">
      <protection locked="0"/>
    </xf>
    <xf numFmtId="3" fontId="2" fillId="24" borderId="10" xfId="0" applyNumberFormat="1" applyFont="1" applyFill="1" applyBorder="1"/>
    <xf numFmtId="3" fontId="2" fillId="23" borderId="10" xfId="0" applyNumberFormat="1" applyFont="1" applyFill="1" applyBorder="1"/>
    <xf numFmtId="3" fontId="2" fillId="23" borderId="13" xfId="0" applyNumberFormat="1" applyFont="1" applyFill="1" applyBorder="1"/>
    <xf numFmtId="3" fontId="2" fillId="24" borderId="13" xfId="0" applyNumberFormat="1" applyFont="1" applyFill="1" applyBorder="1" applyProtection="1">
      <protection locked="0"/>
    </xf>
    <xf numFmtId="0" fontId="2" fillId="0" borderId="0" xfId="0" applyFont="1" applyAlignment="1">
      <alignment horizontal="left" indent="3"/>
    </xf>
    <xf numFmtId="0" fontId="2" fillId="0" borderId="0" xfId="0" quotePrefix="1" applyFont="1"/>
    <xf numFmtId="3" fontId="2" fillId="24" borderId="11" xfId="0" applyNumberFormat="1" applyFont="1" applyFill="1" applyBorder="1" applyProtection="1">
      <protection locked="0"/>
    </xf>
    <xf numFmtId="164" fontId="2" fillId="0" borderId="12" xfId="0" applyNumberFormat="1" applyFont="1" applyBorder="1"/>
    <xf numFmtId="164" fontId="2" fillId="24" borderId="12" xfId="0" applyNumberFormat="1" applyFont="1" applyFill="1" applyBorder="1" applyProtection="1">
      <protection locked="0"/>
    </xf>
    <xf numFmtId="0" fontId="2" fillId="0" borderId="0" xfId="0" applyFont="1" applyAlignment="1">
      <alignment horizontal="left" vertical="top" wrapText="1" indent="1"/>
    </xf>
    <xf numFmtId="3" fontId="2" fillId="0" borderId="40" xfId="0" applyNumberFormat="1" applyFont="1" applyBorder="1"/>
    <xf numFmtId="0" fontId="2" fillId="0" borderId="13" xfId="0" applyFont="1" applyBorder="1"/>
    <xf numFmtId="3" fontId="1" fillId="31" borderId="10" xfId="47" applyNumberFormat="1" applyFont="1" applyFill="1" applyBorder="1" applyProtection="1">
      <protection locked="0"/>
    </xf>
    <xf numFmtId="3" fontId="1" fillId="28" borderId="0" xfId="47" applyNumberFormat="1" applyFont="1" applyFill="1" applyProtection="1">
      <protection locked="0"/>
    </xf>
    <xf numFmtId="0" fontId="1" fillId="28" borderId="0" xfId="47" applyFont="1" applyFill="1" applyAlignment="1">
      <alignment horizontal="left" wrapText="1" indent="1"/>
    </xf>
    <xf numFmtId="172" fontId="1" fillId="31" borderId="10" xfId="47" applyNumberFormat="1" applyFont="1" applyFill="1" applyBorder="1" applyProtection="1">
      <protection locked="0"/>
    </xf>
    <xf numFmtId="3" fontId="1" fillId="32" borderId="10" xfId="47" applyNumberFormat="1" applyFont="1" applyFill="1" applyBorder="1" applyProtection="1">
      <protection locked="0"/>
    </xf>
    <xf numFmtId="0" fontId="1" fillId="28" borderId="0" xfId="47" applyFont="1" applyFill="1" applyAlignment="1">
      <alignment horizontal="left" indent="1"/>
    </xf>
    <xf numFmtId="164" fontId="2" fillId="28" borderId="0" xfId="0" applyNumberFormat="1" applyFont="1" applyFill="1"/>
    <xf numFmtId="0" fontId="2" fillId="28" borderId="0" xfId="0" applyFont="1" applyFill="1" applyAlignment="1">
      <alignment horizontal="left" indent="2"/>
    </xf>
    <xf numFmtId="1" fontId="2" fillId="24" borderId="12" xfId="0" applyNumberFormat="1" applyFont="1" applyFill="1" applyBorder="1" applyProtection="1">
      <protection locked="0"/>
    </xf>
    <xf numFmtId="0" fontId="2" fillId="28" borderId="0" xfId="0" applyFont="1" applyFill="1" applyAlignment="1">
      <alignment wrapText="1"/>
    </xf>
    <xf numFmtId="16" fontId="2" fillId="28" borderId="0" xfId="0" quotePrefix="1" applyNumberFormat="1" applyFont="1" applyFill="1" applyAlignment="1">
      <alignment horizontal="center"/>
    </xf>
    <xf numFmtId="1" fontId="2" fillId="28" borderId="0" xfId="0" applyNumberFormat="1" applyFont="1" applyFill="1"/>
    <xf numFmtId="3" fontId="2" fillId="28" borderId="17" xfId="0" applyNumberFormat="1" applyFont="1" applyFill="1" applyBorder="1"/>
    <xf numFmtId="3" fontId="2" fillId="28" borderId="0" xfId="0" applyNumberFormat="1" applyFont="1" applyFill="1"/>
    <xf numFmtId="0" fontId="2" fillId="28" borderId="0" xfId="0" applyFont="1" applyFill="1" applyAlignment="1" applyProtection="1">
      <alignment wrapText="1"/>
      <protection locked="0"/>
    </xf>
    <xf numFmtId="0" fontId="2" fillId="28" borderId="10" xfId="0" applyFont="1" applyFill="1" applyBorder="1"/>
    <xf numFmtId="2" fontId="2" fillId="28" borderId="0" xfId="0" applyNumberFormat="1" applyFont="1" applyFill="1"/>
    <xf numFmtId="1" fontId="2" fillId="28" borderId="0" xfId="0" applyNumberFormat="1" applyFont="1" applyFill="1" applyAlignment="1" applyProtection="1">
      <alignment horizontal="right"/>
      <protection locked="0"/>
    </xf>
    <xf numFmtId="4" fontId="2" fillId="24" borderId="10" xfId="0" applyNumberFormat="1" applyFont="1" applyFill="1" applyBorder="1" applyProtection="1">
      <protection locked="0"/>
    </xf>
    <xf numFmtId="0" fontId="2" fillId="28" borderId="0" xfId="0" applyFont="1" applyFill="1" applyAlignment="1">
      <alignment horizontal="left"/>
    </xf>
    <xf numFmtId="0" fontId="2" fillId="0" borderId="10" xfId="0" applyFont="1" applyBorder="1" applyProtection="1">
      <protection locked="0"/>
    </xf>
    <xf numFmtId="3" fontId="2" fillId="0" borderId="45" xfId="0" applyNumberFormat="1" applyFont="1" applyBorder="1" applyAlignment="1">
      <alignment vertical="top"/>
    </xf>
    <xf numFmtId="4" fontId="2" fillId="0" borderId="45" xfId="0" applyNumberFormat="1" applyFont="1" applyBorder="1" applyAlignment="1">
      <alignment vertical="top"/>
    </xf>
    <xf numFmtId="0" fontId="2" fillId="0" borderId="45" xfId="0" applyFont="1" applyBorder="1" applyAlignment="1">
      <alignment horizontal="center" vertical="top"/>
    </xf>
    <xf numFmtId="1" fontId="12" fillId="0" borderId="0" xfId="0" applyNumberFormat="1" applyFont="1" applyAlignment="1">
      <alignment horizontal="center" vertical="top"/>
    </xf>
    <xf numFmtId="0" fontId="12" fillId="0" borderId="0" xfId="0" applyFont="1" applyAlignment="1">
      <alignment horizontal="center" vertical="top"/>
    </xf>
    <xf numFmtId="0" fontId="43" fillId="0" borderId="0" xfId="0" applyFont="1" applyAlignment="1">
      <alignment horizontal="center" vertical="top"/>
    </xf>
    <xf numFmtId="2" fontId="12" fillId="0" borderId="0" xfId="0" applyNumberFormat="1" applyFont="1" applyAlignment="1">
      <alignment horizontal="center" vertical="top"/>
    </xf>
    <xf numFmtId="0" fontId="2" fillId="0" borderId="45" xfId="0" applyFont="1" applyBorder="1" applyAlignment="1">
      <alignment horizontal="center" vertical="top" wrapText="1"/>
    </xf>
    <xf numFmtId="4" fontId="12" fillId="0" borderId="0" xfId="0" applyNumberFormat="1" applyFont="1" applyAlignment="1">
      <alignment horizontal="center" vertical="top" wrapText="1"/>
    </xf>
    <xf numFmtId="0" fontId="2" fillId="0" borderId="0" xfId="0" applyFont="1" applyAlignment="1">
      <alignment horizontal="left" vertical="top"/>
    </xf>
    <xf numFmtId="0" fontId="2" fillId="0" borderId="45" xfId="0" applyFont="1" applyBorder="1" applyAlignment="1">
      <alignment vertical="top"/>
    </xf>
    <xf numFmtId="0" fontId="33" fillId="0" borderId="0" xfId="0" applyFont="1" applyAlignment="1">
      <alignment horizontal="center"/>
    </xf>
    <xf numFmtId="0" fontId="2" fillId="28" borderId="20" xfId="0" applyFont="1" applyFill="1" applyBorder="1" applyAlignment="1">
      <alignment horizontal="center" vertical="center"/>
    </xf>
    <xf numFmtId="0" fontId="2" fillId="28" borderId="21" xfId="0" applyFont="1" applyFill="1" applyBorder="1" applyAlignment="1">
      <alignment horizontal="center" vertical="center"/>
    </xf>
    <xf numFmtId="3" fontId="2" fillId="28" borderId="36" xfId="0" applyNumberFormat="1" applyFont="1" applyFill="1" applyBorder="1" applyAlignment="1">
      <alignment vertical="center"/>
    </xf>
    <xf numFmtId="0" fontId="2" fillId="28" borderId="29" xfId="0" applyFont="1" applyFill="1" applyBorder="1" applyAlignment="1">
      <alignment horizontal="center" vertical="center" wrapText="1"/>
    </xf>
    <xf numFmtId="0" fontId="2" fillId="28" borderId="30" xfId="0" applyFont="1" applyFill="1" applyBorder="1" applyAlignment="1">
      <alignment horizontal="left" vertical="center" wrapText="1"/>
    </xf>
    <xf numFmtId="0" fontId="2" fillId="28" borderId="22" xfId="0" applyFont="1" applyFill="1" applyBorder="1" applyAlignment="1">
      <alignment horizontal="center" vertical="center"/>
    </xf>
    <xf numFmtId="0" fontId="2" fillId="28" borderId="0" xfId="0" applyFont="1" applyFill="1" applyAlignment="1">
      <alignment horizontal="left" vertical="center" wrapText="1"/>
    </xf>
    <xf numFmtId="0" fontId="2" fillId="28" borderId="0" xfId="0" applyFont="1" applyFill="1" applyAlignment="1">
      <alignment horizontal="center" vertical="center"/>
    </xf>
    <xf numFmtId="0" fontId="2" fillId="28" borderId="51" xfId="0" applyFont="1" applyFill="1" applyBorder="1" applyAlignment="1">
      <alignment horizontal="left" vertical="center" wrapText="1"/>
    </xf>
    <xf numFmtId="0" fontId="2" fillId="28" borderId="52" xfId="0" applyFont="1" applyFill="1" applyBorder="1" applyAlignment="1">
      <alignment horizontal="center" vertical="center"/>
    </xf>
    <xf numFmtId="0" fontId="2" fillId="28" borderId="37" xfId="0" applyFont="1" applyFill="1" applyBorder="1" applyAlignment="1">
      <alignment horizontal="center" vertical="center"/>
    </xf>
    <xf numFmtId="3" fontId="2" fillId="28" borderId="26" xfId="0" applyNumberFormat="1" applyFont="1" applyFill="1" applyBorder="1" applyAlignment="1">
      <alignment horizontal="right" vertical="center"/>
    </xf>
    <xf numFmtId="3" fontId="2" fillId="28" borderId="27" xfId="0" applyNumberFormat="1" applyFont="1" applyFill="1" applyBorder="1" applyAlignment="1">
      <alignment horizontal="right" vertical="center"/>
    </xf>
    <xf numFmtId="4" fontId="2" fillId="28" borderId="27" xfId="0" applyNumberFormat="1" applyFont="1" applyFill="1" applyBorder="1" applyAlignment="1">
      <alignment horizontal="right" vertical="center" wrapText="1"/>
    </xf>
    <xf numFmtId="3" fontId="2" fillId="28" borderId="23" xfId="0" applyNumberFormat="1" applyFont="1" applyFill="1" applyBorder="1" applyAlignment="1">
      <alignment horizontal="right" vertical="center"/>
    </xf>
    <xf numFmtId="4" fontId="2" fillId="28" borderId="26" xfId="0" applyNumberFormat="1" applyFont="1" applyFill="1" applyBorder="1" applyAlignment="1">
      <alignment horizontal="right" vertical="center"/>
    </xf>
    <xf numFmtId="4" fontId="2" fillId="28" borderId="27" xfId="0" applyNumberFormat="1" applyFont="1" applyFill="1" applyBorder="1" applyAlignment="1">
      <alignment horizontal="right" vertical="center"/>
    </xf>
    <xf numFmtId="4" fontId="2" fillId="28" borderId="23" xfId="0" applyNumberFormat="1" applyFont="1" applyFill="1" applyBorder="1" applyAlignment="1">
      <alignment horizontal="right" vertical="center"/>
    </xf>
    <xf numFmtId="4" fontId="2" fillId="0" borderId="0" xfId="0" applyNumberFormat="1" applyFont="1"/>
    <xf numFmtId="0" fontId="14" fillId="25" borderId="0" xfId="0" applyFont="1" applyFill="1" applyProtection="1">
      <protection locked="0"/>
    </xf>
    <xf numFmtId="3" fontId="2" fillId="0" borderId="0" xfId="0" quotePrefix="1" applyNumberFormat="1" applyFont="1"/>
    <xf numFmtId="3" fontId="45" fillId="0" borderId="47" xfId="0" applyNumberFormat="1" applyFont="1" applyBorder="1"/>
    <xf numFmtId="4" fontId="45" fillId="0" borderId="0" xfId="0" applyNumberFormat="1" applyFont="1"/>
    <xf numFmtId="3" fontId="45" fillId="0" borderId="14" xfId="0" applyNumberFormat="1" applyFont="1" applyBorder="1"/>
    <xf numFmtId="0" fontId="3" fillId="0" borderId="40" xfId="0" applyFont="1" applyBorder="1" applyAlignment="1">
      <alignment horizontal="center"/>
    </xf>
    <xf numFmtId="168" fontId="45" fillId="0" borderId="0" xfId="0" applyNumberFormat="1" applyFont="1" applyAlignment="1">
      <alignment horizontal="center"/>
    </xf>
    <xf numFmtId="3" fontId="45" fillId="0" borderId="41" xfId="0" applyNumberFormat="1" applyFont="1" applyBorder="1"/>
    <xf numFmtId="3" fontId="3" fillId="28" borderId="0" xfId="0" applyNumberFormat="1" applyFont="1" applyFill="1" applyAlignment="1" applyProtection="1">
      <alignment horizontal="center"/>
      <protection locked="0"/>
    </xf>
    <xf numFmtId="0" fontId="3" fillId="28" borderId="0" xfId="0" applyFont="1" applyFill="1" applyAlignment="1" applyProtection="1">
      <alignment horizontal="center"/>
      <protection locked="0"/>
    </xf>
    <xf numFmtId="3" fontId="3" fillId="28" borderId="40" xfId="0" applyNumberFormat="1" applyFont="1" applyFill="1" applyBorder="1" applyAlignment="1" applyProtection="1">
      <alignment horizontal="center"/>
      <protection locked="0"/>
    </xf>
    <xf numFmtId="0" fontId="3" fillId="28" borderId="40" xfId="0" applyFont="1" applyFill="1" applyBorder="1" applyAlignment="1" applyProtection="1">
      <alignment horizontal="center"/>
      <protection locked="0"/>
    </xf>
    <xf numFmtId="0" fontId="12" fillId="28" borderId="0" xfId="0" applyFont="1" applyFill="1" applyAlignment="1" applyProtection="1">
      <alignment horizontal="center" vertical="top"/>
      <protection locked="0"/>
    </xf>
    <xf numFmtId="3" fontId="45" fillId="28" borderId="0" xfId="0" applyNumberFormat="1" applyFont="1" applyFill="1" applyProtection="1">
      <protection locked="0"/>
    </xf>
    <xf numFmtId="3" fontId="45" fillId="28" borderId="40" xfId="0" applyNumberFormat="1" applyFont="1" applyFill="1" applyBorder="1" applyProtection="1">
      <protection locked="0"/>
    </xf>
    <xf numFmtId="3" fontId="45" fillId="28" borderId="14" xfId="0" applyNumberFormat="1" applyFont="1" applyFill="1" applyBorder="1" applyProtection="1">
      <protection locked="0"/>
    </xf>
    <xf numFmtId="3" fontId="45" fillId="28" borderId="49" xfId="0" applyNumberFormat="1" applyFont="1" applyFill="1" applyBorder="1" applyProtection="1">
      <protection locked="0"/>
    </xf>
    <xf numFmtId="1" fontId="12" fillId="28" borderId="0" xfId="0" applyNumberFormat="1" applyFont="1" applyFill="1" applyProtection="1">
      <protection locked="0"/>
    </xf>
    <xf numFmtId="0" fontId="47" fillId="28" borderId="0" xfId="0" applyFont="1" applyFill="1" applyProtection="1">
      <protection locked="0"/>
    </xf>
    <xf numFmtId="0" fontId="2" fillId="28" borderId="0" xfId="0" applyFont="1" applyFill="1" applyAlignment="1" applyProtection="1">
      <alignment vertical="top" wrapText="1"/>
      <protection locked="0"/>
    </xf>
    <xf numFmtId="3" fontId="45" fillId="28" borderId="41" xfId="0" applyNumberFormat="1" applyFont="1" applyFill="1" applyBorder="1" applyProtection="1">
      <protection locked="0"/>
    </xf>
    <xf numFmtId="0" fontId="2" fillId="0" borderId="0" xfId="0" quotePrefix="1" applyFont="1" applyAlignment="1">
      <alignment horizontal="right"/>
    </xf>
    <xf numFmtId="0" fontId="2" fillId="28" borderId="38" xfId="0" applyFont="1" applyFill="1" applyBorder="1" applyAlignment="1">
      <alignment horizontal="left" vertical="top"/>
    </xf>
    <xf numFmtId="0" fontId="2" fillId="28" borderId="0" xfId="0" applyFont="1" applyFill="1" applyAlignment="1">
      <alignment horizontal="right" vertical="top"/>
    </xf>
    <xf numFmtId="0" fontId="2" fillId="0" borderId="0" xfId="0" applyFont="1" applyAlignment="1">
      <alignment horizontal="right" vertical="top"/>
    </xf>
    <xf numFmtId="0" fontId="2" fillId="0" borderId="0" xfId="0" applyFont="1" applyAlignment="1">
      <alignment vertical="top"/>
    </xf>
    <xf numFmtId="0" fontId="2" fillId="28" borderId="38" xfId="0" applyFont="1" applyFill="1" applyBorder="1" applyAlignment="1">
      <alignment vertical="top"/>
    </xf>
    <xf numFmtId="0" fontId="2" fillId="28" borderId="0" xfId="0" applyFont="1" applyFill="1" applyAlignment="1">
      <alignment vertical="top"/>
    </xf>
    <xf numFmtId="0" fontId="2" fillId="28" borderId="38" xfId="0" applyFont="1" applyFill="1" applyBorder="1" applyAlignment="1">
      <alignment vertical="top" wrapText="1"/>
    </xf>
    <xf numFmtId="0" fontId="2" fillId="28" borderId="38" xfId="0" applyFont="1" applyFill="1" applyBorder="1" applyAlignment="1">
      <alignment horizontal="center" vertical="top"/>
    </xf>
    <xf numFmtId="1" fontId="2" fillId="28" borderId="38" xfId="0" applyNumberFormat="1" applyFont="1" applyFill="1" applyBorder="1" applyAlignment="1">
      <alignment horizontal="left" vertical="top" wrapText="1"/>
    </xf>
    <xf numFmtId="0" fontId="2" fillId="28" borderId="38" xfId="0" applyFont="1" applyFill="1" applyBorder="1" applyAlignment="1">
      <alignment horizontal="center" vertical="top" wrapText="1"/>
    </xf>
    <xf numFmtId="0" fontId="2" fillId="28" borderId="45" xfId="0" applyFont="1" applyFill="1" applyBorder="1" applyAlignment="1">
      <alignment horizontal="center" vertical="top" wrapText="1"/>
    </xf>
    <xf numFmtId="1" fontId="2" fillId="0" borderId="0" xfId="0" applyNumberFormat="1" applyFont="1" applyAlignment="1">
      <alignment horizontal="right"/>
    </xf>
    <xf numFmtId="1" fontId="2" fillId="0" borderId="0" xfId="0" applyNumberFormat="1" applyFont="1"/>
    <xf numFmtId="0" fontId="2" fillId="28" borderId="38" xfId="0" applyFont="1" applyFill="1" applyBorder="1" applyAlignment="1">
      <alignment horizontal="left" vertical="center" wrapText="1"/>
    </xf>
    <xf numFmtId="0" fontId="2" fillId="28" borderId="0" xfId="0" applyFont="1" applyFill="1" applyAlignment="1">
      <alignment vertical="top" wrapText="1"/>
    </xf>
    <xf numFmtId="0" fontId="2" fillId="28" borderId="0" xfId="0" applyFont="1" applyFill="1" applyAlignment="1">
      <alignment horizontal="left" vertical="top" wrapText="1"/>
    </xf>
    <xf numFmtId="3" fontId="2" fillId="28" borderId="0" xfId="0" applyNumberFormat="1" applyFont="1" applyFill="1" applyAlignment="1">
      <alignment horizontal="left" vertical="top" wrapText="1"/>
    </xf>
  </cellXfs>
  <cellStyles count="50">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Buchungsbeleg" xfId="26" xr:uid="{00000000-0005-0000-0000-000019000000}"/>
    <cellStyle name="Calculation" xfId="27" xr:uid="{00000000-0005-0000-0000-00001A000000}"/>
    <cellStyle name="Check Cell" xfId="28" xr:uid="{00000000-0005-0000-0000-00001B000000}"/>
    <cellStyle name="Euro" xfId="29" xr:uid="{00000000-0005-0000-0000-00001C000000}"/>
    <cellStyle name="Explanatory Text" xfId="30" xr:uid="{00000000-0005-0000-0000-00001D000000}"/>
    <cellStyle name="Good" xfId="31" xr:uid="{00000000-0005-0000-0000-00001E000000}"/>
    <cellStyle name="Heading 1" xfId="32" xr:uid="{00000000-0005-0000-0000-00001F000000}"/>
    <cellStyle name="Heading 2" xfId="33" xr:uid="{00000000-0005-0000-0000-000020000000}"/>
    <cellStyle name="Heading 3" xfId="34" xr:uid="{00000000-0005-0000-0000-000021000000}"/>
    <cellStyle name="Heading 4" xfId="35" xr:uid="{00000000-0005-0000-0000-000022000000}"/>
    <cellStyle name="Input" xfId="37" xr:uid="{00000000-0005-0000-0000-000023000000}"/>
    <cellStyle name="Link" xfId="36" builtinId="8"/>
    <cellStyle name="Link 2" xfId="48" xr:uid="{5DBC3234-F341-42F8-8DCE-F327A7682561}"/>
    <cellStyle name="Linked Cell" xfId="38" xr:uid="{00000000-0005-0000-0000-000025000000}"/>
    <cellStyle name="Note" xfId="39" xr:uid="{00000000-0005-0000-0000-000026000000}"/>
    <cellStyle name="Output" xfId="40" xr:uid="{00000000-0005-0000-0000-000027000000}"/>
    <cellStyle name="Prozent 2" xfId="49" xr:uid="{5D6CBD0F-A53E-43E4-93D4-87CB8ED949FC}"/>
    <cellStyle name="Standard" xfId="0" builtinId="0"/>
    <cellStyle name="Standard 2" xfId="41" xr:uid="{00000000-0005-0000-0000-000029000000}"/>
    <cellStyle name="Standard 3" xfId="47" xr:uid="{D150CD95-38C2-4307-A793-1C9100F32703}"/>
    <cellStyle name="Standard Times" xfId="42" xr:uid="{00000000-0005-0000-0000-00002A000000}"/>
    <cellStyle name="Standard_Tabelle1" xfId="43" xr:uid="{00000000-0005-0000-0000-00002B000000}"/>
    <cellStyle name="Title" xfId="44" xr:uid="{00000000-0005-0000-0000-00002C000000}"/>
    <cellStyle name="Total" xfId="45" xr:uid="{00000000-0005-0000-0000-00002D000000}"/>
    <cellStyle name="Warning Text" xfId="46" xr:uid="{00000000-0005-0000-0000-00002E000000}"/>
  </cellStyles>
  <dxfs count="1">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CD5AE"/>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D5AB"/>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alcChain" Target="calcChain.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r:id="rId1"/>
</file>

<file path=xl/activeX/activeX2.xml><?xml version="1.0" encoding="utf-8"?>
<ax:ocx xmlns:ax="http://schemas.microsoft.com/office/2006/activeX" xmlns:r="http://schemas.openxmlformats.org/officeDocument/2006/relationships" ax:classid="{D7053240-CE69-11CD-A777-00DD01143C57}" r:id="rId1"/>
</file>

<file path=xl/activeX/activeX3.xml><?xml version="1.0" encoding="utf-8"?>
<ax:ocx xmlns:ax="http://schemas.microsoft.com/office/2006/activeX" xmlns:r="http://schemas.openxmlformats.org/officeDocument/2006/relationships" ax:classid="{D7053240-CE69-11CD-A777-00DD01143C57}" r:id="rId1"/>
</file>

<file path=xl/ctrlProps/ctrlProp1.xml><?xml version="1.0" encoding="utf-8"?>
<formControlPr xmlns="http://schemas.microsoft.com/office/spreadsheetml/2009/9/main" objectType="Button" lockText="1"/>
</file>

<file path=xl/drawings/_rels/vmlDrawing1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19050</xdr:colOff>
      <xdr:row>105</xdr:row>
      <xdr:rowOff>47625</xdr:rowOff>
    </xdr:from>
    <xdr:to>
      <xdr:col>2</xdr:col>
      <xdr:colOff>438150</xdr:colOff>
      <xdr:row>114</xdr:row>
      <xdr:rowOff>0</xdr:rowOff>
    </xdr:to>
    <xdr:sp macro="" textlink="">
      <xdr:nvSpPr>
        <xdr:cNvPr id="1054" name="Text Box 30">
          <a:extLst>
            <a:ext uri="{FF2B5EF4-FFF2-40B4-BE49-F238E27FC236}">
              <a16:creationId xmlns:a16="http://schemas.microsoft.com/office/drawing/2014/main" id="{00000000-0008-0000-0100-00001E040000}"/>
            </a:ext>
          </a:extLst>
        </xdr:cNvPr>
        <xdr:cNvSpPr txBox="1">
          <a:spLocks noChangeArrowheads="1"/>
        </xdr:cNvSpPr>
      </xdr:nvSpPr>
      <xdr:spPr bwMode="auto">
        <a:xfrm>
          <a:off x="171450" y="9096375"/>
          <a:ext cx="1962150" cy="15525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e-DE" sz="800" b="0" i="0" u="sng" strike="noStrike">
              <a:solidFill>
                <a:srgbClr val="000000"/>
              </a:solidFill>
              <a:latin typeface="Arial"/>
              <a:cs typeface="Arial"/>
            </a:rPr>
            <a:t>Anmerkung:</a:t>
          </a:r>
          <a:r>
            <a:rPr lang="de-DE" sz="800" b="0" i="0" strike="noStrike">
              <a:solidFill>
                <a:srgbClr val="000000"/>
              </a:solidFill>
              <a:latin typeface="Arial"/>
              <a:cs typeface="Arial"/>
            </a:rPr>
            <a:t> </a:t>
          </a:r>
        </a:p>
        <a:p>
          <a:pPr algn="l" rtl="0">
            <a:defRPr sz="1000"/>
          </a:pPr>
          <a:r>
            <a:rPr lang="de-DE" sz="800" b="0" i="0" strike="noStrike">
              <a:solidFill>
                <a:srgbClr val="000000"/>
              </a:solidFill>
              <a:latin typeface="Arial"/>
              <a:cs typeface="Arial"/>
            </a:rPr>
            <a:t>Anzugeben ist der Personalbestand im Jahresdurchschnitt. Bei "0" bitte keine Eingabe! </a:t>
          </a:r>
        </a:p>
        <a:p>
          <a:pPr algn="l" rtl="0">
            <a:defRPr sz="1000"/>
          </a:pPr>
          <a:r>
            <a:rPr lang="de-DE" sz="800" b="1" i="0" strike="noStrike">
              <a:solidFill>
                <a:srgbClr val="FF0000"/>
              </a:solidFill>
              <a:latin typeface="Arial"/>
              <a:cs typeface="Arial"/>
            </a:rPr>
            <a:t>Nebenberuflich tätige Personen und Teilzeitkräfte sind anteilmäßig anzugeben!!! (Beispiel: Hausmeister sind halbtags beschäftigt-&gt;0,5)</a:t>
          </a:r>
          <a:endParaRPr lang="de-DE" sz="800" b="0" i="0" strike="noStrike">
            <a:solidFill>
              <a:srgbClr val="000000"/>
            </a:solidFill>
            <a:latin typeface="Arial"/>
            <a:cs typeface="Arial"/>
          </a:endParaRPr>
        </a:p>
        <a:p>
          <a:pPr algn="l" rtl="0">
            <a:defRPr sz="1000"/>
          </a:pPr>
          <a:r>
            <a:rPr lang="de-DE" sz="800" b="0" i="0" strike="noStrike">
              <a:solidFill>
                <a:srgbClr val="000000"/>
              </a:solidFill>
              <a:latin typeface="Arial"/>
              <a:cs typeface="Arial"/>
            </a:rPr>
            <a:t>(Auszubildende sind mit einem Anteil von 0,3 anzugeben).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2</xdr:row>
      <xdr:rowOff>104775</xdr:rowOff>
    </xdr:from>
    <xdr:to>
      <xdr:col>8</xdr:col>
      <xdr:colOff>0</xdr:colOff>
      <xdr:row>6</xdr:row>
      <xdr:rowOff>57150</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247650" y="381000"/>
          <a:ext cx="6200775" cy="5238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e-DE" sz="1000" b="0" i="0" u="sng" strike="noStrike">
              <a:solidFill>
                <a:srgbClr val="FF0000"/>
              </a:solidFill>
              <a:latin typeface="Arial"/>
              <a:cs typeface="Arial"/>
            </a:rPr>
            <a:t>Anmerkung:</a:t>
          </a:r>
          <a:r>
            <a:rPr lang="de-DE" sz="1000" b="0" i="0" strike="noStrike">
              <a:solidFill>
                <a:srgbClr val="FF0000"/>
              </a:solidFill>
              <a:latin typeface="Arial"/>
              <a:cs typeface="Arial"/>
            </a:rPr>
            <a:t> </a:t>
          </a:r>
          <a:r>
            <a:rPr lang="de-DE" sz="1000" b="0" i="0" strike="noStrike">
              <a:solidFill>
                <a:srgbClr val="000000"/>
              </a:solidFill>
              <a:latin typeface="Arial"/>
              <a:cs typeface="Arial"/>
            </a:rPr>
            <a:t>Anzugeben ist im Regelfall der Jahresendwert, es sei denn, es haben größer Zu- oder Verkäufe stattgefunden. Entscheidend ist, dass diese Angaben mit den Zahlenangaben zu den Umsatzerlösen (UE10 usw.) koresspondieren. Im Zweifel rufen Sie Ihren Bearbeiter</a:t>
          </a:r>
          <a:r>
            <a:rPr lang="de-DE" sz="1000" b="0" i="0" strike="noStrike">
              <a:solidFill>
                <a:srgbClr val="FF0000"/>
              </a:solidFill>
              <a:latin typeface="Arial"/>
              <a:cs typeface="Arial"/>
            </a:rPr>
            <a:t> </a:t>
          </a:r>
          <a:r>
            <a:rPr lang="de-DE" sz="1000" b="0" i="0" strike="noStrike">
              <a:solidFill>
                <a:srgbClr val="000000"/>
              </a:solidFill>
              <a:latin typeface="Arial"/>
              <a:cs typeface="Arial"/>
            </a:rPr>
            <a:t>im Verband an.</a:t>
          </a:r>
        </a:p>
      </xdr:txBody>
    </xdr:sp>
    <xdr:clientData/>
  </xdr:twoCellAnchor>
  <xdr:twoCellAnchor>
    <xdr:from>
      <xdr:col>16</xdr:col>
      <xdr:colOff>561975</xdr:colOff>
      <xdr:row>82</xdr:row>
      <xdr:rowOff>47625</xdr:rowOff>
    </xdr:from>
    <xdr:to>
      <xdr:col>16</xdr:col>
      <xdr:colOff>609600</xdr:colOff>
      <xdr:row>82</xdr:row>
      <xdr:rowOff>47625</xdr:rowOff>
    </xdr:to>
    <xdr:sp macro="" textlink="">
      <xdr:nvSpPr>
        <xdr:cNvPr id="3707" name="Line 14">
          <a:extLst>
            <a:ext uri="{FF2B5EF4-FFF2-40B4-BE49-F238E27FC236}">
              <a16:creationId xmlns:a16="http://schemas.microsoft.com/office/drawing/2014/main" id="{00000000-0008-0000-0200-00007B0E0000}"/>
            </a:ext>
          </a:extLst>
        </xdr:cNvPr>
        <xdr:cNvSpPr>
          <a:spLocks noChangeShapeType="1"/>
        </xdr:cNvSpPr>
      </xdr:nvSpPr>
      <xdr:spPr bwMode="auto">
        <a:xfrm flipH="1">
          <a:off x="13411200" y="13792200"/>
          <a:ext cx="4762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104775</xdr:colOff>
      <xdr:row>37</xdr:row>
      <xdr:rowOff>28575</xdr:rowOff>
    </xdr:from>
    <xdr:to>
      <xdr:col>6</xdr:col>
      <xdr:colOff>0</xdr:colOff>
      <xdr:row>37</xdr:row>
      <xdr:rowOff>133350</xdr:rowOff>
    </xdr:to>
    <xdr:sp macro="" textlink="">
      <xdr:nvSpPr>
        <xdr:cNvPr id="8810" name="AutoShape 3">
          <a:extLst>
            <a:ext uri="{FF2B5EF4-FFF2-40B4-BE49-F238E27FC236}">
              <a16:creationId xmlns:a16="http://schemas.microsoft.com/office/drawing/2014/main" id="{00000000-0008-0000-0400-00006A220000}"/>
            </a:ext>
          </a:extLst>
        </xdr:cNvPr>
        <xdr:cNvSpPr>
          <a:spLocks noChangeArrowheads="1"/>
        </xdr:cNvSpPr>
      </xdr:nvSpPr>
      <xdr:spPr bwMode="auto">
        <a:xfrm>
          <a:off x="5238750" y="4476750"/>
          <a:ext cx="342900" cy="104775"/>
        </a:xfrm>
        <a:prstGeom prst="leftArrow">
          <a:avLst>
            <a:gd name="adj1" fmla="val 50000"/>
            <a:gd name="adj2" fmla="val 81818"/>
          </a:avLst>
        </a:prstGeom>
        <a:solidFill>
          <a:srgbClr val="FFFFFF"/>
        </a:solidFill>
        <a:ln w="9525">
          <a:solidFill>
            <a:srgbClr val="000000"/>
          </a:solidFill>
          <a:miter lim="800000"/>
          <a:headEnd/>
          <a:tailEnd/>
        </a:ln>
      </xdr:spPr>
    </xdr:sp>
    <xdr:clientData/>
  </xdr:twoCellAnchor>
  <xdr:twoCellAnchor>
    <xdr:from>
      <xdr:col>5</xdr:col>
      <xdr:colOff>95250</xdr:colOff>
      <xdr:row>42</xdr:row>
      <xdr:rowOff>19050</xdr:rowOff>
    </xdr:from>
    <xdr:to>
      <xdr:col>5</xdr:col>
      <xdr:colOff>438150</xdr:colOff>
      <xdr:row>42</xdr:row>
      <xdr:rowOff>123825</xdr:rowOff>
    </xdr:to>
    <xdr:sp macro="" textlink="">
      <xdr:nvSpPr>
        <xdr:cNvPr id="8811" name="AutoShape 5">
          <a:extLst>
            <a:ext uri="{FF2B5EF4-FFF2-40B4-BE49-F238E27FC236}">
              <a16:creationId xmlns:a16="http://schemas.microsoft.com/office/drawing/2014/main" id="{00000000-0008-0000-0400-00006B220000}"/>
            </a:ext>
          </a:extLst>
        </xdr:cNvPr>
        <xdr:cNvSpPr>
          <a:spLocks noChangeArrowheads="1"/>
        </xdr:cNvSpPr>
      </xdr:nvSpPr>
      <xdr:spPr bwMode="auto">
        <a:xfrm>
          <a:off x="5229225" y="5210175"/>
          <a:ext cx="342900" cy="104775"/>
        </a:xfrm>
        <a:prstGeom prst="leftArrow">
          <a:avLst>
            <a:gd name="adj1" fmla="val 50000"/>
            <a:gd name="adj2" fmla="val 81818"/>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41</xdr:row>
      <xdr:rowOff>89647</xdr:rowOff>
    </xdr:from>
    <xdr:to>
      <xdr:col>7</xdr:col>
      <xdr:colOff>1113304</xdr:colOff>
      <xdr:row>45</xdr:row>
      <xdr:rowOff>8404</xdr:rowOff>
    </xdr:to>
    <xdr:sp macro="" textlink="">
      <xdr:nvSpPr>
        <xdr:cNvPr id="2" name="Text Box 1">
          <a:extLst>
            <a:ext uri="{FF2B5EF4-FFF2-40B4-BE49-F238E27FC236}">
              <a16:creationId xmlns:a16="http://schemas.microsoft.com/office/drawing/2014/main" id="{00000000-0008-0000-0C00-000002000000}"/>
            </a:ext>
          </a:extLst>
        </xdr:cNvPr>
        <xdr:cNvSpPr txBox="1">
          <a:spLocks noChangeArrowheads="1"/>
        </xdr:cNvSpPr>
      </xdr:nvSpPr>
      <xdr:spPr bwMode="auto">
        <a:xfrm>
          <a:off x="145676" y="6701118"/>
          <a:ext cx="6200775" cy="54628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e-DE" sz="1000" b="0" i="0" u="sng" strike="noStrike">
              <a:solidFill>
                <a:srgbClr val="FF0000"/>
              </a:solidFill>
              <a:latin typeface="Arial"/>
              <a:cs typeface="Arial"/>
            </a:rPr>
            <a:t>Anmerkung:</a:t>
          </a:r>
          <a:r>
            <a:rPr lang="de-DE" sz="1000" b="0" i="0" strike="noStrike">
              <a:solidFill>
                <a:srgbClr val="FF0000"/>
              </a:solidFill>
              <a:latin typeface="Arial"/>
              <a:cs typeface="Arial"/>
            </a:rPr>
            <a:t> </a:t>
          </a:r>
          <a:r>
            <a:rPr lang="de-DE" sz="1000" b="0" i="0" strike="noStrike">
              <a:solidFill>
                <a:srgbClr val="000000"/>
              </a:solidFill>
              <a:latin typeface="Arial"/>
              <a:cs typeface="Arial"/>
            </a:rPr>
            <a:t>Anzugeben ist im Regelfall der Jahresendwert, es sei denn, es haben größer Zu- oder Abgänge stattgefunden. Entscheidend ist, dass diese Angaben mit den Zahlenangaben zu den Umsatzerlösen</a:t>
          </a:r>
          <a:r>
            <a:rPr lang="de-DE" sz="1000" b="0" i="0" strike="noStrike" baseline="0">
              <a:solidFill>
                <a:srgbClr val="000000"/>
              </a:solidFill>
              <a:latin typeface="Arial"/>
              <a:cs typeface="Arial"/>
            </a:rPr>
            <a:t> </a:t>
          </a:r>
          <a:r>
            <a:rPr lang="de-DE" sz="1000" b="0" i="0" strike="noStrike">
              <a:solidFill>
                <a:srgbClr val="000000"/>
              </a:solidFill>
              <a:latin typeface="Arial"/>
              <a:cs typeface="Arial"/>
            </a:rPr>
            <a:t>koresspondieren. Im Zweifel rufen Sie Ihren Bearbeiter</a:t>
          </a:r>
          <a:r>
            <a:rPr lang="de-DE" sz="1000" b="0" i="0" strike="noStrike">
              <a:solidFill>
                <a:srgbClr val="FF0000"/>
              </a:solidFill>
              <a:latin typeface="Arial"/>
              <a:cs typeface="Arial"/>
            </a:rPr>
            <a:t> </a:t>
          </a:r>
          <a:r>
            <a:rPr lang="de-DE" sz="1000" b="0" i="0" strike="noStrike">
              <a:solidFill>
                <a:srgbClr val="000000"/>
              </a:solidFill>
              <a:latin typeface="Arial"/>
              <a:cs typeface="Arial"/>
            </a:rPr>
            <a:t>im Verband an.</a:t>
          </a:r>
        </a:p>
      </xdr:txBody>
    </xdr:sp>
    <xdr:clientData/>
  </xdr:twoCellAnchor>
  <xdr:twoCellAnchor>
    <xdr:from>
      <xdr:col>3</xdr:col>
      <xdr:colOff>448235</xdr:colOff>
      <xdr:row>22</xdr:row>
      <xdr:rowOff>44821</xdr:rowOff>
    </xdr:from>
    <xdr:to>
      <xdr:col>6</xdr:col>
      <xdr:colOff>142875</xdr:colOff>
      <xdr:row>27</xdr:row>
      <xdr:rowOff>123825</xdr:rowOff>
    </xdr:to>
    <xdr:sp macro="" textlink="">
      <xdr:nvSpPr>
        <xdr:cNvPr id="3" name="Text Box 30">
          <a:extLst>
            <a:ext uri="{FF2B5EF4-FFF2-40B4-BE49-F238E27FC236}">
              <a16:creationId xmlns:a16="http://schemas.microsoft.com/office/drawing/2014/main" id="{00000000-0008-0000-0C00-000003000000}"/>
            </a:ext>
          </a:extLst>
        </xdr:cNvPr>
        <xdr:cNvSpPr txBox="1">
          <a:spLocks noChangeArrowheads="1"/>
        </xdr:cNvSpPr>
      </xdr:nvSpPr>
      <xdr:spPr bwMode="auto">
        <a:xfrm>
          <a:off x="3000935" y="3702421"/>
          <a:ext cx="1980640" cy="89815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e-DE" sz="800" b="0" i="0" u="sng" strike="noStrike">
              <a:solidFill>
                <a:srgbClr val="000000"/>
              </a:solidFill>
              <a:latin typeface="Arial"/>
              <a:cs typeface="Arial"/>
            </a:rPr>
            <a:t>Anmerkung:</a:t>
          </a:r>
          <a:r>
            <a:rPr lang="de-DE" sz="800" b="0" i="0" strike="noStrike">
              <a:solidFill>
                <a:srgbClr val="000000"/>
              </a:solidFill>
              <a:latin typeface="Arial"/>
              <a:cs typeface="Arial"/>
            </a:rPr>
            <a:t> </a:t>
          </a:r>
        </a:p>
        <a:p>
          <a:pPr algn="l" rtl="0">
            <a:defRPr sz="1000"/>
          </a:pPr>
          <a:r>
            <a:rPr lang="de-DE" sz="800" b="0" i="0" strike="noStrike">
              <a:solidFill>
                <a:srgbClr val="000000"/>
              </a:solidFill>
              <a:latin typeface="Arial"/>
              <a:cs typeface="Arial"/>
            </a:rPr>
            <a:t>Anzugeben ist der Personalbestand im Jahresdurchschnitt</a:t>
          </a:r>
          <a:r>
            <a:rPr lang="de-DE" sz="800" b="0" i="0" strike="noStrike" baseline="0">
              <a:solidFill>
                <a:srgbClr val="000000"/>
              </a:solidFill>
              <a:latin typeface="Arial"/>
              <a:cs typeface="Arial"/>
            </a:rPr>
            <a:t> als Vollzeitäquivalenz.</a:t>
          </a:r>
          <a:endParaRPr lang="de-DE" sz="800" b="0" i="0" strike="noStrike">
            <a:solidFill>
              <a:srgbClr val="000000"/>
            </a:solidFill>
            <a:latin typeface="Arial"/>
            <a:cs typeface="Arial"/>
          </a:endParaRPr>
        </a:p>
        <a:p>
          <a:pPr algn="l" rtl="0">
            <a:defRPr sz="1000"/>
          </a:pPr>
          <a:r>
            <a:rPr lang="de-DE" sz="800" b="1" i="0" strike="noStrike">
              <a:solidFill>
                <a:srgbClr val="FF0000"/>
              </a:solidFill>
              <a:latin typeface="Arial"/>
              <a:cs typeface="Arial"/>
            </a:rPr>
            <a:t>Nebenberuflich tätige Personen und Teilzeitkräfte sind anteilmäßig anzugeben!!! (Beispiel: Verwalter sind halbtags beschäftigt-&gt;0,5)</a:t>
          </a:r>
          <a:endParaRPr lang="de-DE" sz="800" b="0"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185</xdr:row>
          <xdr:rowOff>0</xdr:rowOff>
        </xdr:from>
        <xdr:to>
          <xdr:col>1</xdr:col>
          <xdr:colOff>352425</xdr:colOff>
          <xdr:row>187</xdr:row>
          <xdr:rowOff>0</xdr:rowOff>
        </xdr:to>
        <xdr:sp macro="" textlink="">
          <xdr:nvSpPr>
            <xdr:cNvPr id="17409" name="CommandButton1" hidden="1">
              <a:extLst>
                <a:ext uri="{63B3BB69-23CF-44E3-9099-C40C66FF867C}">
                  <a14:compatExt spid="_x0000_s17409"/>
                </a:ext>
                <a:ext uri="{FF2B5EF4-FFF2-40B4-BE49-F238E27FC236}">
                  <a16:creationId xmlns:a16="http://schemas.microsoft.com/office/drawing/2014/main" id="{00000000-0008-0000-0E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0</xdr:colOff>
      <xdr:row>6</xdr:row>
      <xdr:rowOff>9525</xdr:rowOff>
    </xdr:from>
    <xdr:to>
      <xdr:col>8</xdr:col>
      <xdr:colOff>742950</xdr:colOff>
      <xdr:row>9</xdr:row>
      <xdr:rowOff>0</xdr:rowOff>
    </xdr:to>
    <xdr:sp macro="" textlink="">
      <xdr:nvSpPr>
        <xdr:cNvPr id="4097" name="Text Box 1">
          <a:extLst>
            <a:ext uri="{FF2B5EF4-FFF2-40B4-BE49-F238E27FC236}">
              <a16:creationId xmlns:a16="http://schemas.microsoft.com/office/drawing/2014/main" id="{00000000-0008-0000-1100-000001100000}"/>
            </a:ext>
          </a:extLst>
        </xdr:cNvPr>
        <xdr:cNvSpPr txBox="1">
          <a:spLocks noChangeArrowheads="1"/>
        </xdr:cNvSpPr>
      </xdr:nvSpPr>
      <xdr:spPr bwMode="auto">
        <a:xfrm>
          <a:off x="400050" y="1343025"/>
          <a:ext cx="6267450" cy="5619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de-DE" sz="1000" b="0" i="0" strike="noStrike">
              <a:solidFill>
                <a:srgbClr val="000000"/>
              </a:solidFill>
              <a:latin typeface="Arial"/>
              <a:cs typeface="Arial"/>
            </a:rPr>
            <a:t>Nach der Kontrolle muss sich der/die Kontrollierende am Kopf des Blattes eintragen. Er/Sie versichert damit, die Blätter des Erfassungsformulars sorgfältig und nach bestem Wissen ausgefüllt zu haben.</a:t>
          </a: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10</xdr:row>
          <xdr:rowOff>0</xdr:rowOff>
        </xdr:from>
        <xdr:to>
          <xdr:col>3</xdr:col>
          <xdr:colOff>733425</xdr:colOff>
          <xdr:row>12</xdr:row>
          <xdr:rowOff>0</xdr:rowOff>
        </xdr:to>
        <xdr:sp macro="" textlink="">
          <xdr:nvSpPr>
            <xdr:cNvPr id="4099" name="DruckenKnopf" hidden="1">
              <a:extLst>
                <a:ext uri="{63B3BB69-23CF-44E3-9099-C40C66FF867C}">
                  <a14:compatExt spid="_x0000_s4099"/>
                </a:ext>
                <a:ext uri="{FF2B5EF4-FFF2-40B4-BE49-F238E27FC236}">
                  <a16:creationId xmlns:a16="http://schemas.microsoft.com/office/drawing/2014/main" id="{00000000-0008-0000-1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249</xdr:row>
          <xdr:rowOff>0</xdr:rowOff>
        </xdr:from>
        <xdr:to>
          <xdr:col>5</xdr:col>
          <xdr:colOff>1000125</xdr:colOff>
          <xdr:row>251</xdr:row>
          <xdr:rowOff>9525</xdr:rowOff>
        </xdr:to>
        <xdr:sp macro="" textlink="">
          <xdr:nvSpPr>
            <xdr:cNvPr id="23553" name="CommandButton1" hidden="1">
              <a:extLst>
                <a:ext uri="{63B3BB69-23CF-44E3-9099-C40C66FF867C}">
                  <a14:compatExt spid="_x0000_s23553"/>
                </a:ext>
                <a:ext uri="{FF2B5EF4-FFF2-40B4-BE49-F238E27FC236}">
                  <a16:creationId xmlns:a16="http://schemas.microsoft.com/office/drawing/2014/main" id="{00000000-0008-0000-1900-0000015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2</xdr:row>
          <xdr:rowOff>0</xdr:rowOff>
        </xdr:from>
        <xdr:to>
          <xdr:col>7</xdr:col>
          <xdr:colOff>0</xdr:colOff>
          <xdr:row>3</xdr:row>
          <xdr:rowOff>152400</xdr:rowOff>
        </xdr:to>
        <xdr:sp macro="" textlink="">
          <xdr:nvSpPr>
            <xdr:cNvPr id="44033" name="Button 1" hidden="1">
              <a:extLst>
                <a:ext uri="{63B3BB69-23CF-44E3-9099-C40C66FF867C}">
                  <a14:compatExt spid="_x0000_s44033"/>
                </a:ext>
                <a:ext uri="{FF2B5EF4-FFF2-40B4-BE49-F238E27FC236}">
                  <a16:creationId xmlns:a16="http://schemas.microsoft.com/office/drawing/2014/main" id="{00000000-0008-0000-1A00-000001A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de-DE" sz="1000" b="0" i="0" u="none" strike="noStrike" baseline="0">
                  <a:solidFill>
                    <a:srgbClr val="000000"/>
                  </a:solidFill>
                  <a:latin typeface="Arial"/>
                  <a:cs typeface="Arial"/>
                </a:rPr>
                <a:t>Daten für Import fixieren</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Kunden\VDW\BV3\01%20Erfassungsbogen\ZusaetzlicheFragenWEG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Finanzamt\Investitionszulage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G "/>
      <sheetName val="WEG-Kennzahlen"/>
      <sheetName val="Schnittstelle ALEA"/>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 1"/>
      <sheetName val="VE 2"/>
      <sheetName val="VE 7"/>
      <sheetName val="VE 11"/>
      <sheetName val="VE 12"/>
      <sheetName val="VE 13"/>
      <sheetName val="VE 14"/>
      <sheetName val="VE 15"/>
      <sheetName val="VE 16"/>
      <sheetName val="VE 17"/>
      <sheetName val="VE 18"/>
      <sheetName val="VE 19"/>
      <sheetName val="VE 20"/>
      <sheetName val="VE 21"/>
      <sheetName val="VE 22"/>
      <sheetName val="VE 23"/>
      <sheetName val="VE 24"/>
      <sheetName val="VE 25"/>
      <sheetName val="VE 26"/>
      <sheetName val="VE 27"/>
      <sheetName val="VE 28"/>
      <sheetName val="VE 29"/>
      <sheetName val="VE 30"/>
      <sheetName val="VE 31"/>
      <sheetName val="VE 32"/>
      <sheetName val="VE 33"/>
      <sheetName val="VE 34"/>
      <sheetName val="VE 35"/>
      <sheetName val="VE 36"/>
      <sheetName val="VE 37"/>
      <sheetName val="VE 38"/>
      <sheetName val="VE 39"/>
      <sheetName val="VE 40"/>
      <sheetName val="VE 41"/>
      <sheetName val="VE 42"/>
      <sheetName val="VE 43"/>
      <sheetName val="VE 44"/>
      <sheetName val="VE 45"/>
      <sheetName val="VE 46"/>
      <sheetName val="VE 47"/>
      <sheetName val="VE 48"/>
      <sheetName val="VE 49"/>
      <sheetName val="VE 50"/>
      <sheetName val="VE 51"/>
      <sheetName val="VE 52"/>
      <sheetName val="VE 53"/>
      <sheetName val="Gesamt"/>
      <sheetName val="Anlage 1"/>
      <sheetName val="Abzü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1.bin"/><Relationship Id="rId1" Type="http://schemas.openxmlformats.org/officeDocument/2006/relationships/hyperlink" Target="https://www.gdw.de/downloads/publikationen/gdw-arbeitshilfe-85-co2e-monitoring/" TargetMode="External"/><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5.xml"/><Relationship Id="rId1" Type="http://schemas.openxmlformats.org/officeDocument/2006/relationships/printerSettings" Target="../printerSettings/printerSettings14.bin"/><Relationship Id="rId6" Type="http://schemas.openxmlformats.org/officeDocument/2006/relationships/comments" Target="../comments12.xml"/><Relationship Id="rId5" Type="http://schemas.openxmlformats.org/officeDocument/2006/relationships/image" Target="../media/image1.emf"/><Relationship Id="rId4" Type="http://schemas.openxmlformats.org/officeDocument/2006/relationships/control" Target="../activeX/activeX1.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6.xml"/><Relationship Id="rId1" Type="http://schemas.openxmlformats.org/officeDocument/2006/relationships/printerSettings" Target="../printerSettings/printerSettings18.bin"/><Relationship Id="rId6" Type="http://schemas.openxmlformats.org/officeDocument/2006/relationships/comments" Target="../comments15.xml"/><Relationship Id="rId5" Type="http://schemas.openxmlformats.org/officeDocument/2006/relationships/image" Target="../media/image2.emf"/><Relationship Id="rId4" Type="http://schemas.openxmlformats.org/officeDocument/2006/relationships/control" Target="../activeX/activeX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7.xml"/><Relationship Id="rId1" Type="http://schemas.openxmlformats.org/officeDocument/2006/relationships/printerSettings" Target="../printerSettings/printerSettings25.bin"/><Relationship Id="rId6" Type="http://schemas.openxmlformats.org/officeDocument/2006/relationships/comments" Target="../comments16.xml"/><Relationship Id="rId5" Type="http://schemas.openxmlformats.org/officeDocument/2006/relationships/image" Target="../media/image3.emf"/><Relationship Id="rId4" Type="http://schemas.openxmlformats.org/officeDocument/2006/relationships/control" Target="../activeX/activeX3.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8.xml"/><Relationship Id="rId1" Type="http://schemas.openxmlformats.org/officeDocument/2006/relationships/printerSettings" Target="../printerSettings/printerSettings26.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5"/>
  <dimension ref="A1:E101"/>
  <sheetViews>
    <sheetView topLeftCell="A61" workbookViewId="0">
      <selection activeCell="B83" sqref="B83"/>
    </sheetView>
  </sheetViews>
  <sheetFormatPr defaultColWidth="11.42578125" defaultRowHeight="12.75"/>
  <sheetData>
    <row r="1" spans="1:2">
      <c r="A1" s="11" t="s">
        <v>0</v>
      </c>
    </row>
    <row r="3" spans="1:2">
      <c r="A3" s="1" t="s">
        <v>1</v>
      </c>
    </row>
    <row r="4" spans="1:2">
      <c r="A4" s="82" t="s">
        <v>2</v>
      </c>
    </row>
    <row r="5" spans="1:2">
      <c r="A5" s="82" t="s">
        <v>3</v>
      </c>
      <c r="B5" t="s">
        <v>4</v>
      </c>
    </row>
    <row r="6" spans="1:2">
      <c r="B6" s="82" t="s">
        <v>5</v>
      </c>
    </row>
    <row r="8" spans="1:2">
      <c r="A8" s="1" t="s">
        <v>6</v>
      </c>
      <c r="B8" s="82" t="s">
        <v>7</v>
      </c>
    </row>
    <row r="9" spans="1:2">
      <c r="B9" s="82" t="s">
        <v>8</v>
      </c>
    </row>
    <row r="10" spans="1:2">
      <c r="B10" s="82"/>
    </row>
    <row r="11" spans="1:2">
      <c r="A11" s="1" t="s">
        <v>9</v>
      </c>
      <c r="B11" s="82" t="s">
        <v>7</v>
      </c>
    </row>
    <row r="12" spans="1:2">
      <c r="A12" s="1"/>
      <c r="B12" s="82" t="s">
        <v>10</v>
      </c>
    </row>
    <row r="14" spans="1:2">
      <c r="A14" s="1" t="s">
        <v>11</v>
      </c>
    </row>
    <row r="15" spans="1:2">
      <c r="B15" s="82" t="s">
        <v>12</v>
      </c>
    </row>
    <row r="16" spans="1:2">
      <c r="B16" s="82" t="s">
        <v>13</v>
      </c>
    </row>
    <row r="18" spans="1:5">
      <c r="A18" s="1" t="s">
        <v>14</v>
      </c>
    </row>
    <row r="19" spans="1:5">
      <c r="B19" s="82" t="s">
        <v>15</v>
      </c>
      <c r="E19" s="176" t="s">
        <v>16</v>
      </c>
    </row>
    <row r="21" spans="1:5">
      <c r="A21" s="1" t="s">
        <v>17</v>
      </c>
    </row>
    <row r="22" spans="1:5">
      <c r="B22" s="82" t="s">
        <v>18</v>
      </c>
      <c r="E22" s="176"/>
    </row>
    <row r="23" spans="1:5">
      <c r="B23" s="82"/>
      <c r="E23" s="176"/>
    </row>
    <row r="24" spans="1:5">
      <c r="A24" s="1" t="s">
        <v>19</v>
      </c>
      <c r="E24" s="176"/>
    </row>
    <row r="25" spans="1:5">
      <c r="B25" s="82" t="s">
        <v>20</v>
      </c>
      <c r="E25" s="176" t="s">
        <v>16</v>
      </c>
    </row>
    <row r="27" spans="1:5">
      <c r="A27" s="1" t="s">
        <v>21</v>
      </c>
      <c r="E27" s="176"/>
    </row>
    <row r="28" spans="1:5">
      <c r="B28" s="82" t="s">
        <v>22</v>
      </c>
      <c r="E28" s="176" t="s">
        <v>16</v>
      </c>
    </row>
    <row r="30" spans="1:5">
      <c r="A30" s="1" t="s">
        <v>23</v>
      </c>
    </row>
    <row r="31" spans="1:5">
      <c r="B31" s="82" t="s">
        <v>24</v>
      </c>
    </row>
    <row r="32" spans="1:5">
      <c r="B32" s="82" t="s">
        <v>25</v>
      </c>
    </row>
    <row r="33" spans="1:5">
      <c r="B33" s="40" t="s">
        <v>26</v>
      </c>
    </row>
    <row r="34" spans="1:5">
      <c r="B34" s="82"/>
    </row>
    <row r="35" spans="1:5">
      <c r="A35" s="1" t="s">
        <v>27</v>
      </c>
      <c r="B35" s="82"/>
    </row>
    <row r="36" spans="1:5">
      <c r="A36" s="1"/>
      <c r="B36" s="176" t="s">
        <v>28</v>
      </c>
    </row>
    <row r="37" spans="1:5">
      <c r="B37" s="82" t="s">
        <v>29</v>
      </c>
    </row>
    <row r="38" spans="1:5">
      <c r="E38" s="176" t="s">
        <v>16</v>
      </c>
    </row>
    <row r="39" spans="1:5">
      <c r="E39" s="176"/>
    </row>
    <row r="40" spans="1:5">
      <c r="A40" s="1" t="s">
        <v>30</v>
      </c>
    </row>
    <row r="41" spans="1:5">
      <c r="A41" s="176"/>
      <c r="B41" s="176" t="s">
        <v>28</v>
      </c>
    </row>
    <row r="42" spans="1:5">
      <c r="B42" s="82" t="s">
        <v>31</v>
      </c>
    </row>
    <row r="43" spans="1:5">
      <c r="E43" s="176" t="s">
        <v>16</v>
      </c>
    </row>
    <row r="45" spans="1:5">
      <c r="A45" s="1" t="s">
        <v>32</v>
      </c>
    </row>
    <row r="46" spans="1:5">
      <c r="A46" s="1"/>
      <c r="B46" s="82" t="s">
        <v>33</v>
      </c>
    </row>
    <row r="47" spans="1:5">
      <c r="A47" s="176"/>
      <c r="B47" s="176" t="s">
        <v>34</v>
      </c>
    </row>
    <row r="48" spans="1:5">
      <c r="B48" s="82" t="s">
        <v>35</v>
      </c>
    </row>
    <row r="49" spans="1:5">
      <c r="E49" s="176" t="s">
        <v>16</v>
      </c>
    </row>
    <row r="51" spans="1:5">
      <c r="A51" s="1" t="s">
        <v>36</v>
      </c>
    </row>
    <row r="52" spans="1:5">
      <c r="A52" s="176"/>
      <c r="B52" s="176" t="s">
        <v>34</v>
      </c>
    </row>
    <row r="53" spans="1:5">
      <c r="B53" s="82" t="s">
        <v>37</v>
      </c>
    </row>
    <row r="54" spans="1:5">
      <c r="E54" s="176" t="s">
        <v>16</v>
      </c>
    </row>
    <row r="56" spans="1:5">
      <c r="A56" s="1" t="s">
        <v>38</v>
      </c>
    </row>
    <row r="57" spans="1:5">
      <c r="B57" s="40" t="s">
        <v>26</v>
      </c>
    </row>
    <row r="58" spans="1:5">
      <c r="B58" s="82" t="s">
        <v>39</v>
      </c>
    </row>
    <row r="60" spans="1:5">
      <c r="A60" s="1" t="s">
        <v>40</v>
      </c>
    </row>
    <row r="61" spans="1:5">
      <c r="B61" s="176" t="s">
        <v>28</v>
      </c>
    </row>
    <row r="62" spans="1:5">
      <c r="B62" s="82" t="s">
        <v>41</v>
      </c>
    </row>
    <row r="63" spans="1:5">
      <c r="E63" s="176" t="s">
        <v>16</v>
      </c>
    </row>
    <row r="65" spans="1:5">
      <c r="A65" s="1" t="s">
        <v>42</v>
      </c>
    </row>
    <row r="66" spans="1:5">
      <c r="B66" s="176" t="s">
        <v>34</v>
      </c>
    </row>
    <row r="67" spans="1:5">
      <c r="B67" s="82" t="s">
        <v>43</v>
      </c>
    </row>
    <row r="68" spans="1:5">
      <c r="E68" s="176" t="s">
        <v>16</v>
      </c>
    </row>
    <row r="70" spans="1:5">
      <c r="A70" s="1" t="s">
        <v>44</v>
      </c>
    </row>
    <row r="71" spans="1:5">
      <c r="B71" s="176" t="s">
        <v>34</v>
      </c>
    </row>
    <row r="72" spans="1:5">
      <c r="B72" s="82" t="s">
        <v>45</v>
      </c>
    </row>
    <row r="73" spans="1:5">
      <c r="E73" s="176" t="s">
        <v>16</v>
      </c>
    </row>
    <row r="75" spans="1:5">
      <c r="A75" s="1" t="s">
        <v>46</v>
      </c>
    </row>
    <row r="76" spans="1:5">
      <c r="B76" s="176" t="s">
        <v>34</v>
      </c>
    </row>
    <row r="77" spans="1:5">
      <c r="B77" s="82" t="s">
        <v>47</v>
      </c>
    </row>
    <row r="78" spans="1:5">
      <c r="E78" s="176" t="s">
        <v>16</v>
      </c>
    </row>
    <row r="80" spans="1:5">
      <c r="A80" s="1" t="s">
        <v>48</v>
      </c>
    </row>
    <row r="81" spans="1:5">
      <c r="B81" s="176" t="s">
        <v>34</v>
      </c>
    </row>
    <row r="82" spans="1:5">
      <c r="B82" t="s">
        <v>49</v>
      </c>
    </row>
    <row r="83" spans="1:5">
      <c r="B83" s="82" t="s">
        <v>50</v>
      </c>
    </row>
    <row r="84" spans="1:5">
      <c r="E84" s="176" t="s">
        <v>16</v>
      </c>
    </row>
    <row r="86" spans="1:5">
      <c r="A86" s="1" t="s">
        <v>51</v>
      </c>
    </row>
    <row r="87" spans="1:5">
      <c r="B87" s="82" t="s">
        <v>52</v>
      </c>
    </row>
    <row r="88" spans="1:5">
      <c r="B88" s="82" t="s">
        <v>53</v>
      </c>
      <c r="C88" s="82" t="s">
        <v>54</v>
      </c>
    </row>
    <row r="89" spans="1:5">
      <c r="B89" s="82" t="s">
        <v>55</v>
      </c>
      <c r="C89" s="82" t="s">
        <v>56</v>
      </c>
    </row>
    <row r="90" spans="1:5">
      <c r="B90" s="82" t="s">
        <v>57</v>
      </c>
      <c r="C90" s="82" t="s">
        <v>58</v>
      </c>
    </row>
    <row r="91" spans="1:5">
      <c r="B91" s="82" t="s">
        <v>59</v>
      </c>
    </row>
    <row r="92" spans="1:5">
      <c r="B92" s="40" t="s">
        <v>60</v>
      </c>
    </row>
    <row r="94" spans="1:5">
      <c r="A94" s="1" t="s">
        <v>61</v>
      </c>
    </row>
    <row r="95" spans="1:5">
      <c r="B95" s="82" t="s">
        <v>62</v>
      </c>
    </row>
    <row r="96" spans="1:5">
      <c r="B96" s="82" t="s">
        <v>63</v>
      </c>
    </row>
    <row r="97" spans="1:3">
      <c r="C97" s="319" t="s">
        <v>64</v>
      </c>
    </row>
    <row r="98" spans="1:3">
      <c r="B98" s="82" t="s">
        <v>65</v>
      </c>
    </row>
    <row r="99" spans="1:3">
      <c r="C99" s="319" t="s">
        <v>66</v>
      </c>
    </row>
    <row r="101" spans="1:3">
      <c r="A101" s="1" t="s">
        <v>67</v>
      </c>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7">
    <pageSetUpPr fitToPage="1"/>
  </sheetPr>
  <dimension ref="B2:G103"/>
  <sheetViews>
    <sheetView showGridLines="0" zoomScaleNormal="100" workbookViewId="0">
      <selection activeCell="D3" sqref="D3"/>
    </sheetView>
  </sheetViews>
  <sheetFormatPr defaultColWidth="11.42578125" defaultRowHeight="12.75"/>
  <cols>
    <col min="1" max="1" width="4.140625" customWidth="1"/>
    <col min="2" max="2" width="65.85546875" customWidth="1"/>
    <col min="3" max="3" width="4.28515625" customWidth="1"/>
    <col min="4" max="4" width="16.7109375" customWidth="1"/>
    <col min="5" max="5" width="6.7109375" customWidth="1"/>
    <col min="6" max="6" width="10.7109375" customWidth="1"/>
    <col min="7" max="7" width="24" customWidth="1"/>
  </cols>
  <sheetData>
    <row r="2" spans="2:7">
      <c r="D2" s="26" t="str">
        <f>IF(_WAEH=2,"volle DM","volle EURO")</f>
        <v>volle EURO</v>
      </c>
    </row>
    <row r="3" spans="2:7" ht="15" customHeight="1">
      <c r="B3" s="1" t="s">
        <v>579</v>
      </c>
      <c r="D3" s="309"/>
      <c r="E3" s="9" t="s">
        <v>580</v>
      </c>
      <c r="F3" s="127" t="s">
        <v>581</v>
      </c>
      <c r="G3" s="167"/>
    </row>
    <row r="4" spans="2:7" ht="8.25" customHeight="1">
      <c r="G4" s="88"/>
    </row>
    <row r="5" spans="2:7">
      <c r="B5" s="84" t="s">
        <v>387</v>
      </c>
      <c r="G5" s="88"/>
    </row>
    <row r="6" spans="2:7" ht="8.25" customHeight="1">
      <c r="G6" s="88"/>
    </row>
    <row r="7" spans="2:7">
      <c r="B7" s="412" t="s">
        <v>582</v>
      </c>
      <c r="D7" s="26" t="str">
        <f>IF(_WAEH=2,"volle DM","volle EURO")</f>
        <v>volle EURO</v>
      </c>
      <c r="G7" s="88"/>
    </row>
    <row r="8" spans="2:7" ht="15" customHeight="1">
      <c r="B8" s="412" t="s">
        <v>583</v>
      </c>
      <c r="D8" s="309"/>
      <c r="E8" s="9" t="s">
        <v>584</v>
      </c>
      <c r="G8" s="167"/>
    </row>
    <row r="9" spans="2:7" ht="15" customHeight="1">
      <c r="B9" s="412" t="s">
        <v>585</v>
      </c>
      <c r="D9" s="309"/>
      <c r="E9" s="9" t="s">
        <v>586</v>
      </c>
      <c r="G9" s="167"/>
    </row>
    <row r="10" spans="2:7" ht="15" customHeight="1">
      <c r="B10" s="78" t="s">
        <v>587</v>
      </c>
      <c r="D10" s="309"/>
      <c r="E10" s="9" t="s">
        <v>588</v>
      </c>
      <c r="G10" s="167"/>
    </row>
    <row r="11" spans="2:7" ht="15" customHeight="1">
      <c r="B11" s="78" t="s">
        <v>589</v>
      </c>
      <c r="D11" s="309"/>
      <c r="E11" s="9" t="s">
        <v>590</v>
      </c>
      <c r="G11" s="167"/>
    </row>
    <row r="12" spans="2:7" ht="15" customHeight="1">
      <c r="B12" s="78" t="s">
        <v>591</v>
      </c>
      <c r="D12" s="309"/>
      <c r="E12" s="9" t="s">
        <v>592</v>
      </c>
      <c r="G12" s="167"/>
    </row>
    <row r="13" spans="2:7" ht="15" customHeight="1" thickBot="1">
      <c r="B13" s="78" t="s">
        <v>593</v>
      </c>
      <c r="D13" s="309"/>
      <c r="E13" s="9" t="s">
        <v>594</v>
      </c>
      <c r="G13" s="167"/>
    </row>
    <row r="14" spans="2:7" ht="15" customHeight="1" thickBot="1">
      <c r="B14" s="84" t="s">
        <v>172</v>
      </c>
      <c r="D14" s="17" t="str">
        <f>IF(AND(ISBLANK(_ZA01),ISBLANK(_ZA02),ISBLANK(_ZA03),ISBLANK(_ZA04),ISBLANK(_ZA05),ISBLANK(_ZA06)),"",_ZA01+_ZA02+_ZA03+_ZA04+_ZA05+_ZA06)</f>
        <v/>
      </c>
      <c r="E14" s="10" t="s">
        <v>595</v>
      </c>
      <c r="G14" s="88"/>
    </row>
    <row r="15" spans="2:7">
      <c r="B15" s="1"/>
      <c r="D15" s="21"/>
      <c r="E15" s="1"/>
      <c r="G15" s="88"/>
    </row>
    <row r="16" spans="2:7" ht="12.75" customHeight="1">
      <c r="D16" s="26" t="str">
        <f>IF(_WAEH=2,"volle DM","volle EURO")</f>
        <v>volle EURO</v>
      </c>
      <c r="G16" s="88"/>
    </row>
    <row r="17" spans="2:7" ht="15" customHeight="1">
      <c r="B17" s="77" t="s">
        <v>596</v>
      </c>
      <c r="D17" s="309"/>
      <c r="E17" s="9" t="s">
        <v>597</v>
      </c>
      <c r="F17" s="161" t="s">
        <v>174</v>
      </c>
      <c r="G17" s="167" t="s">
        <v>598</v>
      </c>
    </row>
    <row r="18" spans="2:7" ht="9.9499999999999993" customHeight="1">
      <c r="G18" s="162" t="s">
        <v>175</v>
      </c>
    </row>
    <row r="19" spans="2:7">
      <c r="B19" s="82"/>
      <c r="C19" s="1"/>
      <c r="D19" s="26" t="str">
        <f>IF(_WAEH=2,"volle DM","volle EURO")</f>
        <v>volle EURO</v>
      </c>
      <c r="G19" s="82"/>
    </row>
    <row r="20" spans="2:7" ht="15" customHeight="1">
      <c r="B20" s="1" t="s">
        <v>599</v>
      </c>
      <c r="C20" s="1"/>
      <c r="D20" s="56"/>
      <c r="E20" s="34" t="s">
        <v>600</v>
      </c>
      <c r="G20" s="167"/>
    </row>
    <row r="21" spans="2:7" ht="15" customHeight="1">
      <c r="B21" s="1" t="s">
        <v>601</v>
      </c>
      <c r="C21" s="1"/>
      <c r="D21" s="56"/>
      <c r="E21" s="34" t="s">
        <v>602</v>
      </c>
      <c r="G21" s="167"/>
    </row>
    <row r="22" spans="2:7" ht="15" customHeight="1">
      <c r="B22" s="1" t="s">
        <v>603</v>
      </c>
      <c r="D22" s="56"/>
      <c r="E22" s="32" t="s">
        <v>604</v>
      </c>
      <c r="G22" s="167"/>
    </row>
    <row r="23" spans="2:7" ht="15" customHeight="1">
      <c r="B23" s="243" t="s">
        <v>605</v>
      </c>
      <c r="C23" s="244"/>
      <c r="D23" s="309"/>
      <c r="E23" s="1"/>
      <c r="G23" s="167"/>
    </row>
    <row r="24" spans="2:7" ht="6" customHeight="1">
      <c r="G24" s="82"/>
    </row>
    <row r="25" spans="2:7">
      <c r="D25" s="26" t="str">
        <f>IF(_WAEH=2,"volle DM","volle EURO")</f>
        <v>volle EURO</v>
      </c>
      <c r="G25" s="82"/>
    </row>
    <row r="26" spans="2:7" ht="15" customHeight="1">
      <c r="B26" s="1" t="s">
        <v>606</v>
      </c>
      <c r="D26" s="309"/>
      <c r="E26" s="9" t="s">
        <v>607</v>
      </c>
      <c r="G26" s="167"/>
    </row>
    <row r="27" spans="2:7" ht="8.25" customHeight="1">
      <c r="B27" s="82"/>
      <c r="G27" s="82"/>
    </row>
    <row r="28" spans="2:7" ht="12.75" customHeight="1">
      <c r="B28" s="84" t="s">
        <v>387</v>
      </c>
      <c r="G28" s="82"/>
    </row>
    <row r="29" spans="2:7" ht="8.25" customHeight="1">
      <c r="B29" s="82"/>
      <c r="G29" s="82"/>
    </row>
    <row r="30" spans="2:7">
      <c r="B30" s="78" t="s">
        <v>608</v>
      </c>
      <c r="D30" s="26" t="str">
        <f>IF(_WAEH=2,"volle DM","volle EURO")</f>
        <v>volle EURO</v>
      </c>
      <c r="G30" s="82"/>
    </row>
    <row r="31" spans="2:7" ht="15" customHeight="1">
      <c r="B31" s="490" t="s">
        <v>609</v>
      </c>
      <c r="D31" s="309"/>
      <c r="E31" s="9" t="s">
        <v>610</v>
      </c>
      <c r="G31" s="167"/>
    </row>
    <row r="32" spans="2:7" ht="15" customHeight="1">
      <c r="B32" s="490" t="s">
        <v>562</v>
      </c>
      <c r="D32" s="309"/>
      <c r="E32" s="9" t="s">
        <v>611</v>
      </c>
      <c r="G32" s="167"/>
    </row>
    <row r="33" spans="2:7" ht="15" customHeight="1">
      <c r="B33" s="412" t="s">
        <v>612</v>
      </c>
      <c r="D33" s="309"/>
      <c r="E33" s="9" t="s">
        <v>613</v>
      </c>
      <c r="G33" s="167"/>
    </row>
    <row r="34" spans="2:7" ht="15" customHeight="1" thickBot="1">
      <c r="B34" s="78" t="s">
        <v>614</v>
      </c>
      <c r="D34" s="309"/>
      <c r="E34" s="9" t="s">
        <v>615</v>
      </c>
      <c r="G34" s="167"/>
    </row>
    <row r="35" spans="2:7" ht="15" customHeight="1" thickBot="1">
      <c r="B35" s="84" t="s">
        <v>172</v>
      </c>
      <c r="D35" s="17" t="str">
        <f>IF(AND(ISBLANK(_GR10),ISBLANK(_XX50),ISBLANK(_XX26),ISBLANK(_XX27)),"",_GR10+_XX50+_XX26+_XX27)</f>
        <v/>
      </c>
      <c r="E35" s="10" t="s">
        <v>616</v>
      </c>
      <c r="G35" s="82"/>
    </row>
    <row r="36" spans="2:7">
      <c r="G36" s="82"/>
    </row>
    <row r="37" spans="2:7" ht="51">
      <c r="B37" s="31" t="s">
        <v>617</v>
      </c>
      <c r="G37" s="82"/>
    </row>
    <row r="38" spans="2:7" ht="13.5" thickBot="1">
      <c r="B38" s="90" t="s">
        <v>618</v>
      </c>
      <c r="D38" s="26" t="str">
        <f>IF(_WAEH=2,"volle DM","volle EURO")</f>
        <v>volle EURO</v>
      </c>
      <c r="G38" s="82"/>
    </row>
    <row r="39" spans="2:7" ht="15" customHeight="1" thickBot="1">
      <c r="B39" s="90" t="s">
        <v>619</v>
      </c>
      <c r="D39" s="124"/>
      <c r="E39" s="10" t="s">
        <v>620</v>
      </c>
      <c r="G39" s="167"/>
    </row>
    <row r="40" spans="2:7">
      <c r="G40" s="82"/>
    </row>
    <row r="41" spans="2:7">
      <c r="B41" s="1" t="s">
        <v>621</v>
      </c>
      <c r="G41" s="82"/>
    </row>
    <row r="42" spans="2:7" ht="9.9499999999999993" customHeight="1">
      <c r="G42" s="82"/>
    </row>
    <row r="43" spans="2:7" ht="13.5" thickBot="1">
      <c r="B43" t="s">
        <v>622</v>
      </c>
      <c r="D43" s="26" t="str">
        <f>IF(_WAEH=2,"volle DM","volle EURO")</f>
        <v>volle EURO</v>
      </c>
      <c r="G43" s="82"/>
    </row>
    <row r="44" spans="2:7" ht="15" customHeight="1" thickBot="1">
      <c r="B44" t="s">
        <v>623</v>
      </c>
      <c r="D44" s="124"/>
      <c r="E44" s="10" t="s">
        <v>624</v>
      </c>
      <c r="G44" s="167"/>
    </row>
    <row r="45" spans="2:7">
      <c r="G45" s="82"/>
    </row>
    <row r="46" spans="2:7">
      <c r="B46" s="8"/>
    </row>
    <row r="49" spans="2:4">
      <c r="D49" s="162"/>
    </row>
    <row r="51" spans="2:4">
      <c r="B51" s="8"/>
    </row>
    <row r="52" spans="2:4">
      <c r="B52" s="82"/>
    </row>
    <row r="54" spans="2:4">
      <c r="B54" s="82"/>
    </row>
    <row r="55" spans="2:4">
      <c r="B55" s="82"/>
    </row>
    <row r="57" spans="2:4">
      <c r="B57" s="82"/>
      <c r="C57" s="1"/>
    </row>
    <row r="58" spans="2:4">
      <c r="B58" s="82"/>
      <c r="C58" s="1"/>
    </row>
    <row r="59" spans="2:4">
      <c r="B59" s="11"/>
    </row>
    <row r="60" spans="2:4">
      <c r="B60" s="82"/>
      <c r="C60" s="1"/>
    </row>
    <row r="62" spans="2:4">
      <c r="B62" s="82"/>
      <c r="C62" s="1"/>
    </row>
    <row r="63" spans="2:4">
      <c r="B63" s="11"/>
    </row>
    <row r="64" spans="2:4">
      <c r="B64" s="82"/>
      <c r="C64" s="1"/>
    </row>
    <row r="67" spans="2:2">
      <c r="B67" s="1"/>
    </row>
    <row r="73" spans="2:2">
      <c r="B73" s="1"/>
    </row>
    <row r="75" spans="2:2">
      <c r="B75" s="1"/>
    </row>
    <row r="76" spans="2:2">
      <c r="B76" s="1"/>
    </row>
    <row r="77" spans="2:2">
      <c r="B77" s="8"/>
    </row>
    <row r="81" spans="2:3">
      <c r="B81" s="13"/>
    </row>
    <row r="82" spans="2:3">
      <c r="B82" s="491"/>
    </row>
    <row r="83" spans="2:3">
      <c r="B83" s="13"/>
    </row>
    <row r="85" spans="2:3">
      <c r="B85" s="11"/>
    </row>
    <row r="87" spans="2:3">
      <c r="B87" s="8"/>
    </row>
    <row r="91" spans="2:3">
      <c r="B91" s="1"/>
    </row>
    <row r="93" spans="2:3">
      <c r="B93" s="82"/>
      <c r="C93" s="1"/>
    </row>
    <row r="94" spans="2:3">
      <c r="B94" s="82"/>
      <c r="C94" s="1"/>
    </row>
    <row r="95" spans="2:3">
      <c r="B95" s="82"/>
      <c r="C95" s="1"/>
    </row>
    <row r="96" spans="2:3">
      <c r="B96" s="1"/>
      <c r="C96" s="1"/>
    </row>
    <row r="98" spans="2:6">
      <c r="B98" s="8"/>
      <c r="C98" s="1"/>
    </row>
    <row r="100" spans="2:6">
      <c r="B100" s="82"/>
      <c r="C100" s="1"/>
    </row>
    <row r="101" spans="2:6">
      <c r="B101" s="82"/>
      <c r="C101" s="1"/>
    </row>
    <row r="102" spans="2:6">
      <c r="D102" s="1"/>
      <c r="E102" s="1"/>
      <c r="F102" s="1"/>
    </row>
    <row r="103" spans="2:6">
      <c r="D103" s="1"/>
      <c r="E103" s="1"/>
      <c r="F103" s="1"/>
    </row>
  </sheetData>
  <sheetProtection algorithmName="SHA-512" hashValue="U7rlFmDp5ELHeOoxfY4oh648Tfb4W5rb/JR922L3bi/O2C/7n6rREi0dOjlvYt8HxkCr2V5UDwmw5G2lD7PaKA==" saltValue="Oz+u6ttXGO4lgZSfw8X2bA==" spinCount="100000" sheet="1"/>
  <phoneticPr fontId="0" type="noConversion"/>
  <dataValidations count="1">
    <dataValidation type="decimal" allowBlank="1" showInputMessage="1" showErrorMessage="1" errorTitle="Eingabefehler Zinsen HBW" error="Die Zinsen, die der Hausbewirtschaftung zuzurechnen sind, können nicht kleiner 0 und nicht größer als die Zinsen sein, die insgesamt in der G/V ausgewiesen werden." sqref="D20:D21 D17" xr:uid="{00000000-0002-0000-0900-000000000000}">
      <formula1>0</formula1>
      <formula2>D3</formula2>
    </dataValidation>
  </dataValidations>
  <pageMargins left="0.78740157499999996" right="0.32" top="0.63" bottom="0.984251969" header="0.4921259845" footer="0.4921259845"/>
  <pageSetup paperSize="9" scale="70" orientation="portrait" horizontalDpi="4294967292" verticalDpi="300" r:id="rId1"/>
  <headerFooter alignWithMargins="0">
    <oddFooter>&amp;C&amp;"Arial,Fett"Teil I - Seite 9</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2"/>
  <dimension ref="B2:I160"/>
  <sheetViews>
    <sheetView showGridLines="0" zoomScaleNormal="100" zoomScaleSheetLayoutView="50" workbookViewId="0">
      <selection activeCell="B2" sqref="B2"/>
    </sheetView>
  </sheetViews>
  <sheetFormatPr defaultColWidth="11.42578125" defaultRowHeight="12.75"/>
  <cols>
    <col min="1" max="1" width="4.42578125" customWidth="1"/>
    <col min="2" max="2" width="68.5703125" customWidth="1"/>
    <col min="3" max="3" width="2.28515625" customWidth="1"/>
    <col min="4" max="4" width="16.7109375" customWidth="1"/>
    <col min="5" max="5" width="6.7109375" customWidth="1"/>
    <col min="6" max="6" width="7.140625" customWidth="1"/>
    <col min="7" max="7" width="12.140625" customWidth="1"/>
    <col min="8" max="8" width="2.85546875" customWidth="1"/>
    <col min="9" max="9" width="23" customWidth="1"/>
  </cols>
  <sheetData>
    <row r="2" spans="2:9" ht="15">
      <c r="B2" s="80" t="s">
        <v>625</v>
      </c>
      <c r="D2" s="38" t="s">
        <v>626</v>
      </c>
    </row>
    <row r="3" spans="2:9" ht="12" customHeight="1"/>
    <row r="4" spans="2:9" ht="12" customHeight="1">
      <c r="B4" s="1" t="s">
        <v>627</v>
      </c>
    </row>
    <row r="5" spans="2:9" ht="8.25" customHeight="1"/>
    <row r="6" spans="2:9" ht="12.75" customHeight="1">
      <c r="B6" t="s">
        <v>628</v>
      </c>
      <c r="D6" s="50">
        <f>_LG10</f>
        <v>0</v>
      </c>
    </row>
    <row r="7" spans="2:9" ht="5.25" customHeight="1"/>
    <row r="8" spans="2:9" ht="12" customHeight="1">
      <c r="D8" s="26" t="str">
        <f>IF(_WAEH=2,"volle DM","volle EURO")</f>
        <v>volle EURO</v>
      </c>
      <c r="G8" s="58" t="str">
        <f>IF(_WAEH=2,"volle DM","volle EURO")</f>
        <v>volle EURO</v>
      </c>
      <c r="H8" s="58"/>
      <c r="I8" s="82"/>
    </row>
    <row r="9" spans="2:9" ht="15" customHeight="1">
      <c r="B9" s="83" t="s">
        <v>629</v>
      </c>
      <c r="C9" s="1"/>
      <c r="D9" s="309"/>
      <c r="E9" s="9" t="s">
        <v>630</v>
      </c>
      <c r="F9" s="58" t="s">
        <v>631</v>
      </c>
      <c r="G9" s="59">
        <f>_LG01</f>
        <v>0</v>
      </c>
      <c r="H9" s="59"/>
      <c r="I9" s="167"/>
    </row>
    <row r="10" spans="2:9" ht="15" customHeight="1">
      <c r="B10" s="83" t="s">
        <v>632</v>
      </c>
      <c r="C10" s="1"/>
      <c r="D10" s="309"/>
      <c r="E10" s="9" t="s">
        <v>633</v>
      </c>
      <c r="F10" s="58" t="s">
        <v>634</v>
      </c>
      <c r="G10" s="59">
        <f>_LG03</f>
        <v>0</v>
      </c>
      <c r="H10" s="59"/>
      <c r="I10" s="167"/>
    </row>
    <row r="11" spans="2:9" ht="15" customHeight="1" thickBot="1">
      <c r="B11" s="83" t="s">
        <v>635</v>
      </c>
      <c r="C11" s="1"/>
      <c r="D11" s="309"/>
      <c r="E11" s="9" t="s">
        <v>636</v>
      </c>
      <c r="F11" s="58" t="s">
        <v>637</v>
      </c>
      <c r="G11" s="59">
        <f>_LG05</f>
        <v>0</v>
      </c>
      <c r="H11" s="59"/>
      <c r="I11" s="167"/>
    </row>
    <row r="12" spans="2:9" ht="15" customHeight="1" thickBot="1">
      <c r="B12" s="1" t="s">
        <v>172</v>
      </c>
      <c r="C12" s="1"/>
      <c r="D12" s="17">
        <f>IF(AND(ISBLANK(_LG01),ISBLANK(_LG03),ISBLANK(_LG05)),0,_LG01+_LG03+_LG05)</f>
        <v>0</v>
      </c>
      <c r="E12" s="10" t="s">
        <v>638</v>
      </c>
      <c r="I12" s="88"/>
    </row>
    <row r="13" spans="2:9" ht="8.25" customHeight="1">
      <c r="I13" s="88"/>
    </row>
    <row r="14" spans="2:9" ht="8.25" customHeight="1">
      <c r="I14" s="88"/>
    </row>
    <row r="15" spans="2:9" ht="12" customHeight="1">
      <c r="B15" s="85" t="s">
        <v>639</v>
      </c>
      <c r="C15" s="1"/>
      <c r="I15" s="88"/>
    </row>
    <row r="16" spans="2:9" ht="12" customHeight="1">
      <c r="B16" s="82"/>
      <c r="C16" s="1"/>
      <c r="D16" s="26" t="str">
        <f>IF(_WAEH=2,"volle DM","volle EURO")</f>
        <v>volle EURO</v>
      </c>
      <c r="I16" s="88"/>
    </row>
    <row r="17" spans="2:9" ht="15" customHeight="1">
      <c r="B17" s="83" t="s">
        <v>640</v>
      </c>
      <c r="C17" s="1"/>
      <c r="D17" s="309"/>
      <c r="E17" s="9" t="s">
        <v>641</v>
      </c>
      <c r="F17" s="130" t="s">
        <v>642</v>
      </c>
      <c r="G17" s="130"/>
      <c r="H17" s="174"/>
      <c r="I17" s="167"/>
    </row>
    <row r="18" spans="2:9" ht="15" customHeight="1">
      <c r="B18" s="83" t="s">
        <v>643</v>
      </c>
      <c r="C18" s="1"/>
      <c r="D18" s="309"/>
      <c r="E18" s="9" t="s">
        <v>644</v>
      </c>
      <c r="F18" s="130" t="s">
        <v>645</v>
      </c>
      <c r="G18" s="130"/>
      <c r="H18" s="174"/>
      <c r="I18" s="167"/>
    </row>
    <row r="19" spans="2:9" ht="15" customHeight="1" thickBot="1">
      <c r="B19" s="83" t="s">
        <v>635</v>
      </c>
      <c r="C19" s="1"/>
      <c r="D19" s="309"/>
      <c r="E19" s="9" t="s">
        <v>646</v>
      </c>
      <c r="F19" s="131" t="s">
        <v>647</v>
      </c>
      <c r="G19" s="131"/>
      <c r="H19" s="175"/>
      <c r="I19" s="167"/>
    </row>
    <row r="20" spans="2:9" ht="15" customHeight="1" thickBot="1">
      <c r="B20" s="1" t="s">
        <v>172</v>
      </c>
      <c r="C20" s="1"/>
      <c r="D20" s="17">
        <f>IF(AND(ISBLANK(_LG02),ISBLANK(_LG04),ISBLANK(_LG06)),0,_LG02+_LG04+_LG06)</f>
        <v>0</v>
      </c>
      <c r="E20" s="10" t="s">
        <v>648</v>
      </c>
      <c r="F20" s="130">
        <f>(_PB04+_PB05)</f>
        <v>0</v>
      </c>
      <c r="G20" s="131" t="s">
        <v>649</v>
      </c>
      <c r="H20" s="175"/>
      <c r="I20" s="88"/>
    </row>
    <row r="21" spans="2:9" ht="12" customHeight="1">
      <c r="I21" s="88"/>
    </row>
    <row r="22" spans="2:9" ht="12" customHeight="1">
      <c r="B22" s="85" t="s">
        <v>650</v>
      </c>
      <c r="I22" s="88"/>
    </row>
    <row r="23" spans="2:9" ht="8.25" customHeight="1">
      <c r="I23" s="88"/>
    </row>
    <row r="24" spans="2:9" ht="12" customHeight="1">
      <c r="B24" s="83" t="s">
        <v>651</v>
      </c>
      <c r="D24" s="26" t="str">
        <f>IF(_WAEH=2,"volle DM","volle EURO")</f>
        <v>volle EURO</v>
      </c>
      <c r="I24" s="88"/>
    </row>
    <row r="25" spans="2:9" ht="15" customHeight="1">
      <c r="B25" s="83" t="s">
        <v>652</v>
      </c>
      <c r="D25" s="309"/>
      <c r="E25" s="9" t="s">
        <v>653</v>
      </c>
      <c r="I25" s="167"/>
    </row>
    <row r="26" spans="2:9" ht="12" customHeight="1">
      <c r="I26" s="88"/>
    </row>
    <row r="27" spans="2:9">
      <c r="B27" s="1" t="s">
        <v>654</v>
      </c>
      <c r="D27" s="26" t="str">
        <f>IF(_WAEH=2,"volle DM","volle EURO")</f>
        <v>volle EURO</v>
      </c>
      <c r="I27" s="88"/>
    </row>
    <row r="28" spans="2:9" ht="15" customHeight="1">
      <c r="B28" s="75" t="s">
        <v>655</v>
      </c>
      <c r="D28" s="309"/>
      <c r="E28" s="9" t="s">
        <v>656</v>
      </c>
      <c r="I28" s="167"/>
    </row>
    <row r="29" spans="2:9" ht="6" customHeight="1">
      <c r="I29" s="88"/>
    </row>
    <row r="30" spans="2:9" ht="13.5" thickBot="1">
      <c r="C30" s="1"/>
      <c r="D30" s="26" t="str">
        <f>IF(_WAEH=2,"volle DM","volle EURO")</f>
        <v>volle EURO</v>
      </c>
      <c r="I30" s="88"/>
    </row>
    <row r="31" spans="2:9" ht="15" customHeight="1" thickBot="1">
      <c r="B31" s="1" t="s">
        <v>172</v>
      </c>
      <c r="C31" s="1"/>
      <c r="D31" s="17">
        <f>IF(AND(ISBLANK(_BA31),ISBLANK(_BA32),ISBLANK(_BA33),ISBLANK(_BA34)),"",_BA31+_BA32+_BA33-_BA34)</f>
        <v>0</v>
      </c>
      <c r="E31" s="10" t="s">
        <v>657</v>
      </c>
      <c r="I31" s="88"/>
    </row>
    <row r="32" spans="2:9">
      <c r="B32" s="1"/>
      <c r="C32" s="1"/>
      <c r="D32" s="1"/>
      <c r="E32" s="1"/>
      <c r="F32" s="1"/>
      <c r="I32" s="88"/>
    </row>
    <row r="33" spans="2:9">
      <c r="B33" s="1" t="s">
        <v>658</v>
      </c>
      <c r="D33" s="1"/>
      <c r="E33" s="1"/>
      <c r="F33" s="1"/>
      <c r="I33" s="88"/>
    </row>
    <row r="34" spans="2:9" ht="9.9499999999999993" customHeight="1">
      <c r="I34" s="88"/>
    </row>
    <row r="35" spans="2:9">
      <c r="B35" s="75" t="s">
        <v>659</v>
      </c>
      <c r="C35" s="1"/>
      <c r="D35" s="26" t="str">
        <f>IF(_WAEH=2,"volle DM","volle EURO")</f>
        <v>volle EURO</v>
      </c>
      <c r="E35" s="1"/>
      <c r="F35" s="1"/>
      <c r="I35" s="88"/>
    </row>
    <row r="36" spans="2:9" ht="15" customHeight="1">
      <c r="B36" s="75" t="s">
        <v>660</v>
      </c>
      <c r="C36" s="1"/>
      <c r="D36" s="309"/>
      <c r="E36" s="9" t="s">
        <v>661</v>
      </c>
      <c r="F36" s="161" t="s">
        <v>174</v>
      </c>
      <c r="I36" s="167" t="s">
        <v>662</v>
      </c>
    </row>
    <row r="37" spans="2:9">
      <c r="C37" s="1"/>
      <c r="I37" s="162" t="s">
        <v>175</v>
      </c>
    </row>
    <row r="38" spans="2:9">
      <c r="B38" s="1" t="s">
        <v>663</v>
      </c>
      <c r="C38" s="1"/>
      <c r="I38" s="82"/>
    </row>
    <row r="39" spans="2:9">
      <c r="B39" s="19" t="s">
        <v>664</v>
      </c>
      <c r="I39" s="82"/>
    </row>
    <row r="40" spans="2:9">
      <c r="B40" s="75"/>
      <c r="C40" s="1"/>
      <c r="D40" s="26" t="str">
        <f>IF(_WAEH=2,"volle DM","volle EURO")</f>
        <v>volle EURO</v>
      </c>
      <c r="E40" s="1"/>
      <c r="F40" s="1"/>
      <c r="I40" s="82"/>
    </row>
    <row r="41" spans="2:9" ht="15" customHeight="1">
      <c r="B41" s="83" t="s">
        <v>665</v>
      </c>
      <c r="C41" s="1"/>
      <c r="D41" s="309"/>
      <c r="E41" s="9" t="s">
        <v>666</v>
      </c>
      <c r="F41" s="161" t="s">
        <v>174</v>
      </c>
      <c r="I41" s="167"/>
    </row>
    <row r="42" spans="2:9" ht="15" customHeight="1">
      <c r="B42" s="75" t="s">
        <v>667</v>
      </c>
      <c r="C42" s="1"/>
      <c r="D42" s="309"/>
      <c r="E42" s="9" t="s">
        <v>668</v>
      </c>
      <c r="F42" s="161" t="s">
        <v>174</v>
      </c>
      <c r="I42" s="167"/>
    </row>
    <row r="43" spans="2:9" ht="15" customHeight="1">
      <c r="B43" s="75" t="s">
        <v>669</v>
      </c>
      <c r="C43" s="1"/>
      <c r="D43" s="309"/>
      <c r="E43" s="9" t="s">
        <v>670</v>
      </c>
      <c r="F43" s="161" t="s">
        <v>174</v>
      </c>
      <c r="I43" s="167"/>
    </row>
    <row r="44" spans="2:9" ht="12" customHeight="1">
      <c r="B44" s="75"/>
      <c r="I44" s="162" t="s">
        <v>175</v>
      </c>
    </row>
    <row r="45" spans="2:9">
      <c r="B45" s="75" t="s">
        <v>671</v>
      </c>
      <c r="C45" s="1"/>
      <c r="D45" s="26" t="str">
        <f>IF(_WAEH=2,"volle DM","volle EURO")</f>
        <v>volle EURO</v>
      </c>
      <c r="I45" s="82"/>
    </row>
    <row r="46" spans="2:9" ht="15" customHeight="1">
      <c r="B46" s="75" t="s">
        <v>672</v>
      </c>
      <c r="C46" s="1"/>
      <c r="D46" s="309"/>
      <c r="E46" s="9" t="s">
        <v>673</v>
      </c>
      <c r="F46" s="161" t="s">
        <v>174</v>
      </c>
      <c r="I46" s="167"/>
    </row>
    <row r="47" spans="2:9" ht="9.9499999999999993" customHeight="1">
      <c r="I47" s="162" t="s">
        <v>175</v>
      </c>
    </row>
    <row r="48" spans="2:9">
      <c r="C48" s="1"/>
      <c r="D48" s="26" t="str">
        <f>IF(_WAEH=2,"volle DM","volle EURO")</f>
        <v>volle EURO</v>
      </c>
      <c r="I48" s="82"/>
    </row>
    <row r="49" spans="2:9" ht="15" customHeight="1">
      <c r="B49" s="91" t="s">
        <v>674</v>
      </c>
      <c r="C49" s="1"/>
      <c r="D49" s="309"/>
      <c r="E49" s="9" t="s">
        <v>675</v>
      </c>
      <c r="F49" s="161" t="s">
        <v>174</v>
      </c>
      <c r="I49" s="167"/>
    </row>
    <row r="50" spans="2:9" ht="9.9499999999999993" customHeight="1">
      <c r="I50" s="162" t="s">
        <v>175</v>
      </c>
    </row>
    <row r="51" spans="2:9">
      <c r="B51" s="1" t="s">
        <v>654</v>
      </c>
      <c r="D51" s="26" t="str">
        <f>IF(_WAEH=2,"volle DM","volle EURO")</f>
        <v>volle EURO</v>
      </c>
      <c r="I51" s="82"/>
    </row>
    <row r="52" spans="2:9" ht="15" customHeight="1">
      <c r="B52" s="91" t="s">
        <v>676</v>
      </c>
      <c r="C52" s="1"/>
      <c r="D52" s="309"/>
      <c r="E52" s="9" t="s">
        <v>677</v>
      </c>
      <c r="F52" s="161" t="s">
        <v>174</v>
      </c>
      <c r="I52" s="167"/>
    </row>
    <row r="53" spans="2:9" ht="9.9499999999999993" customHeight="1">
      <c r="I53" s="162" t="s">
        <v>175</v>
      </c>
    </row>
    <row r="54" spans="2:9" ht="13.5" thickBot="1">
      <c r="D54" s="26" t="str">
        <f>IF(_WAEH=2,"volle DM","volle EURO")</f>
        <v>volle EURO</v>
      </c>
      <c r="I54" s="82"/>
    </row>
    <row r="55" spans="2:9" ht="15" customHeight="1" thickBot="1">
      <c r="B55" s="1" t="s">
        <v>678</v>
      </c>
      <c r="C55" s="1"/>
      <c r="D55" s="17" t="str">
        <f>IF(AND(ISBLANK(_XX29),ISBLANK(_XX30),ISBLANK(_XX31),ISBLANK(_XX32),ISBLANK(_XX33),ISBLANK(_XX34),ISBLANK(_XX35)),"",_XX29+_XX30+_XX31+_XX32+_XX33+_XX34-_XX35)</f>
        <v/>
      </c>
      <c r="E55" s="10" t="s">
        <v>679</v>
      </c>
      <c r="F55" s="161" t="s">
        <v>174</v>
      </c>
      <c r="I55" s="162" t="s">
        <v>175</v>
      </c>
    </row>
    <row r="56" spans="2:9" ht="15" customHeight="1" thickBot="1">
      <c r="B56" s="8" t="s">
        <v>680</v>
      </c>
      <c r="C56" s="1"/>
      <c r="D56" s="492"/>
      <c r="E56" s="10" t="s">
        <v>681</v>
      </c>
      <c r="I56" s="167"/>
    </row>
    <row r="57" spans="2:9">
      <c r="I57" s="82"/>
    </row>
    <row r="58" spans="2:9">
      <c r="B58" s="1" t="s">
        <v>682</v>
      </c>
      <c r="I58" s="82"/>
    </row>
    <row r="59" spans="2:9" ht="13.5" thickBot="1">
      <c r="D59" s="26" t="str">
        <f>IF(_WAEH=2,"volle DM","volle EURO")</f>
        <v>volle EURO</v>
      </c>
      <c r="I59" s="82"/>
    </row>
    <row r="60" spans="2:9" ht="15" customHeight="1" thickBot="1">
      <c r="B60" s="1" t="s">
        <v>683</v>
      </c>
      <c r="C60" s="1"/>
      <c r="D60" s="17">
        <f>IF(AND(_BA01&lt;&gt;"",_BA09&lt;&gt;""),_BA01+_BA09,IF(AND(_BA01&lt;&gt;"",_BA09=""),_BA01,IF(AND(_BA01="",_BA09&lt;&gt;""),_BA09,"")))</f>
        <v>0</v>
      </c>
      <c r="E60" s="10" t="s">
        <v>684</v>
      </c>
      <c r="I60" s="82"/>
    </row>
    <row r="61" spans="2:9">
      <c r="B61" s="1"/>
      <c r="C61" s="1"/>
      <c r="D61" s="21"/>
      <c r="E61" s="1"/>
      <c r="I61" s="82"/>
    </row>
    <row r="62" spans="2:9">
      <c r="B62" s="1" t="s">
        <v>685</v>
      </c>
      <c r="I62" s="82"/>
    </row>
    <row r="63" spans="2:9" ht="8.25" customHeight="1" thickBot="1">
      <c r="I63" s="82"/>
    </row>
    <row r="64" spans="2:9" ht="15" customHeight="1" thickBot="1">
      <c r="B64" s="75" t="s">
        <v>686</v>
      </c>
      <c r="D64" s="16">
        <f>_PB10</f>
        <v>0</v>
      </c>
      <c r="E64" s="1"/>
      <c r="I64" s="82"/>
    </row>
    <row r="65" spans="2:9" ht="3.75" customHeight="1">
      <c r="D65" s="61"/>
      <c r="E65" s="1"/>
      <c r="I65" s="82"/>
    </row>
    <row r="66" spans="2:9">
      <c r="B66" s="75" t="s">
        <v>687</v>
      </c>
      <c r="D66" s="61"/>
      <c r="E66" s="1"/>
      <c r="I66" s="82"/>
    </row>
    <row r="67" spans="2:9" ht="15.75" customHeight="1">
      <c r="B67" s="92" t="s">
        <v>688</v>
      </c>
      <c r="C67" s="1"/>
      <c r="D67" s="26" t="s">
        <v>157</v>
      </c>
      <c r="I67" s="82"/>
    </row>
    <row r="68" spans="2:9" ht="47.25" customHeight="1">
      <c r="B68" s="169" t="s">
        <v>689</v>
      </c>
      <c r="C68" s="1"/>
      <c r="D68" s="462"/>
      <c r="E68" s="9" t="s">
        <v>690</v>
      </c>
      <c r="F68" s="161" t="s">
        <v>174</v>
      </c>
      <c r="G68" s="168" t="str">
        <f>IF(ISBLANK(_PB30),"Angabe zu PB 30 ist unbedingt erforderlich!","")</f>
        <v>Angabe zu PB 30 ist unbedingt erforderlich!</v>
      </c>
      <c r="H68" s="168"/>
      <c r="I68" s="167" t="s">
        <v>691</v>
      </c>
    </row>
    <row r="69" spans="2:9" ht="15" customHeight="1">
      <c r="B69" s="412" t="s">
        <v>692</v>
      </c>
      <c r="C69" s="1"/>
      <c r="D69" s="493">
        <f>_PB04</f>
        <v>0</v>
      </c>
      <c r="E69" s="62"/>
      <c r="I69" s="162" t="s">
        <v>175</v>
      </c>
    </row>
    <row r="70" spans="2:9" ht="15" customHeight="1">
      <c r="B70" s="412" t="s">
        <v>168</v>
      </c>
      <c r="C70" s="1"/>
      <c r="D70" s="493">
        <f>_PB05</f>
        <v>0</v>
      </c>
      <c r="E70" s="62"/>
      <c r="I70" s="82"/>
    </row>
    <row r="71" spans="2:9" ht="15" customHeight="1">
      <c r="B71" s="412" t="s">
        <v>693</v>
      </c>
      <c r="D71" s="494"/>
      <c r="E71" s="150" t="str">
        <f>IF(D64&lt;&gt;SUM(D68:D71),"Achtung! Verteilter Personalbestand ("&amp;SUM(D68:D71)&amp;") entspricht nicht gesamtem Personalbestand ("&amp;D64&amp;")","")</f>
        <v/>
      </c>
      <c r="I71" s="82"/>
    </row>
    <row r="72" spans="2:9">
      <c r="D72" s="96"/>
      <c r="I72" s="82"/>
    </row>
    <row r="73" spans="2:9" ht="12.75" customHeight="1">
      <c r="B73" s="1" t="s">
        <v>694</v>
      </c>
      <c r="D73" s="61"/>
      <c r="E73" s="1"/>
      <c r="I73" s="82"/>
    </row>
    <row r="74" spans="2:9" ht="12.75" customHeight="1">
      <c r="B74" s="1"/>
      <c r="D74" s="61"/>
      <c r="E74" s="1"/>
      <c r="I74" s="82"/>
    </row>
    <row r="75" spans="2:9">
      <c r="B75" s="1" t="s">
        <v>695</v>
      </c>
      <c r="D75" s="26" t="str">
        <f>IF(_WAEH=2,"volle DM","volle EURO")</f>
        <v>volle EURO</v>
      </c>
      <c r="E75" s="1"/>
      <c r="I75" s="82"/>
    </row>
    <row r="76" spans="2:9">
      <c r="B76" s="1"/>
      <c r="D76" s="26"/>
      <c r="E76" s="1"/>
      <c r="I76" s="82"/>
    </row>
    <row r="77" spans="2:9">
      <c r="B77" s="377" t="s">
        <v>696</v>
      </c>
      <c r="D77" s="26"/>
      <c r="E77" s="1"/>
      <c r="I77" s="82"/>
    </row>
    <row r="78" spans="2:9" ht="15" customHeight="1">
      <c r="B78" s="93" t="s">
        <v>697</v>
      </c>
      <c r="C78" s="1"/>
      <c r="D78" s="309"/>
      <c r="E78" s="9" t="s">
        <v>698</v>
      </c>
      <c r="I78" s="167" t="s">
        <v>699</v>
      </c>
    </row>
    <row r="79" spans="2:9" ht="15" customHeight="1">
      <c r="B79" s="94" t="s">
        <v>700</v>
      </c>
      <c r="C79" s="1"/>
      <c r="D79" s="309"/>
      <c r="E79" s="9" t="s">
        <v>701</v>
      </c>
      <c r="I79" s="167" t="s">
        <v>702</v>
      </c>
    </row>
    <row r="80" spans="2:9" ht="18" customHeight="1">
      <c r="B80" s="177" t="s">
        <v>703</v>
      </c>
      <c r="C80" s="1"/>
      <c r="D80" s="309"/>
      <c r="E80" s="9" t="s">
        <v>704</v>
      </c>
      <c r="I80" s="167" t="s">
        <v>705</v>
      </c>
    </row>
    <row r="81" spans="2:9" ht="45.75" customHeight="1">
      <c r="B81" s="495" t="s">
        <v>706</v>
      </c>
      <c r="C81" s="1"/>
      <c r="D81" s="309"/>
      <c r="E81" s="9" t="s">
        <v>707</v>
      </c>
      <c r="F81" s="161" t="s">
        <v>174</v>
      </c>
      <c r="G81" s="168" t="str">
        <f>IF(ISBLANK(_BA14),"Angabe zu BA 14 ist unbedingt erforderlich!","")</f>
        <v>Angabe zu BA 14 ist unbedingt erforderlich!</v>
      </c>
      <c r="H81" s="168"/>
      <c r="I81" s="167" t="s">
        <v>708</v>
      </c>
    </row>
    <row r="82" spans="2:9">
      <c r="B82" s="478"/>
      <c r="C82" s="1"/>
      <c r="D82" s="484"/>
      <c r="E82" s="48"/>
      <c r="I82" s="162" t="s">
        <v>175</v>
      </c>
    </row>
    <row r="83" spans="2:9">
      <c r="B83" s="95" t="s">
        <v>709</v>
      </c>
      <c r="C83" s="1"/>
      <c r="D83" s="496"/>
      <c r="E83" s="69"/>
      <c r="I83" s="82"/>
    </row>
    <row r="84" spans="2:9" ht="25.5">
      <c r="B84" s="478" t="s">
        <v>710</v>
      </c>
      <c r="C84" s="1"/>
      <c r="D84" s="309"/>
      <c r="E84" s="9" t="s">
        <v>711</v>
      </c>
      <c r="I84" s="167"/>
    </row>
    <row r="85" spans="2:9" ht="13.5" thickBot="1">
      <c r="B85" s="83" t="s">
        <v>712</v>
      </c>
      <c r="D85" s="482">
        <f>_BA20-_BA15-_BA14-_BA23-_BA22-_BA21</f>
        <v>0</v>
      </c>
      <c r="E85" s="497" t="s">
        <v>713</v>
      </c>
      <c r="I85" s="82"/>
    </row>
    <row r="86" spans="2:9" ht="13.5" thickBot="1">
      <c r="D86" s="17">
        <f>_BA10</f>
        <v>0</v>
      </c>
      <c r="E86" s="60" t="s">
        <v>714</v>
      </c>
    </row>
    <row r="87" spans="2:9">
      <c r="D87" s="61"/>
      <c r="E87" s="1"/>
    </row>
    <row r="88" spans="2:9">
      <c r="D88" s="162"/>
    </row>
    <row r="97" spans="2:5" hidden="1">
      <c r="B97" s="8" t="s">
        <v>715</v>
      </c>
    </row>
    <row r="98" spans="2:5" hidden="1">
      <c r="B98" s="82" t="s">
        <v>716</v>
      </c>
    </row>
    <row r="99" spans="2:5" hidden="1"/>
    <row r="100" spans="2:5" hidden="1">
      <c r="B100" s="1" t="s">
        <v>717</v>
      </c>
    </row>
    <row r="101" spans="2:5" hidden="1">
      <c r="B101" s="29"/>
      <c r="D101" t="str">
        <f>IF(_WAEH=2,"volle DM","volle EURO")</f>
        <v>volle EURO</v>
      </c>
    </row>
    <row r="102" spans="2:5" hidden="1">
      <c r="B102" s="13" t="s">
        <v>718</v>
      </c>
      <c r="C102" s="1"/>
      <c r="D102" s="477">
        <f>_BA22</f>
        <v>0</v>
      </c>
      <c r="E102" s="9" t="s">
        <v>719</v>
      </c>
    </row>
    <row r="103" spans="2:5" hidden="1">
      <c r="B103" s="491" t="s">
        <v>720</v>
      </c>
      <c r="C103" s="1"/>
      <c r="D103" s="477">
        <f>_BA23</f>
        <v>0</v>
      </c>
      <c r="E103" s="9" t="s">
        <v>721</v>
      </c>
    </row>
    <row r="104" spans="2:5" hidden="1">
      <c r="B104" s="13" t="s">
        <v>722</v>
      </c>
      <c r="C104" s="1"/>
      <c r="D104" s="477">
        <f>_BA21</f>
        <v>0</v>
      </c>
      <c r="E104" s="9" t="s">
        <v>723</v>
      </c>
    </row>
    <row r="112" spans="2:5">
      <c r="B112" s="11"/>
    </row>
    <row r="117" spans="2:2">
      <c r="B117" s="1"/>
    </row>
    <row r="118" spans="2:2">
      <c r="B118" s="1"/>
    </row>
    <row r="126" spans="2:2">
      <c r="B126" s="12"/>
    </row>
    <row r="127" spans="2:2">
      <c r="B127" s="12"/>
    </row>
    <row r="128" spans="2:2">
      <c r="B128" s="82"/>
    </row>
    <row r="129" spans="2:2">
      <c r="B129" s="82"/>
    </row>
    <row r="130" spans="2:2">
      <c r="B130" s="82"/>
    </row>
    <row r="131" spans="2:2">
      <c r="B131" s="8"/>
    </row>
    <row r="134" spans="2:2">
      <c r="B134" s="8"/>
    </row>
    <row r="137" spans="2:2">
      <c r="B137" s="11"/>
    </row>
    <row r="144" spans="2:2">
      <c r="B144" s="11"/>
    </row>
    <row r="146" spans="3:3">
      <c r="C146" s="1"/>
    </row>
    <row r="147" spans="3:3">
      <c r="C147" s="1"/>
    </row>
    <row r="148" spans="3:3">
      <c r="C148" s="1"/>
    </row>
    <row r="149" spans="3:3">
      <c r="C149" s="1"/>
    </row>
    <row r="150" spans="3:3">
      <c r="C150" s="1"/>
    </row>
    <row r="151" spans="3:3">
      <c r="C151" s="1"/>
    </row>
    <row r="152" spans="3:3">
      <c r="C152" s="1"/>
    </row>
    <row r="153" spans="3:3">
      <c r="C153" s="1"/>
    </row>
    <row r="154" spans="3:3">
      <c r="C154" s="1"/>
    </row>
    <row r="155" spans="3:3">
      <c r="C155" s="1"/>
    </row>
    <row r="156" spans="3:3">
      <c r="C156" s="1"/>
    </row>
    <row r="157" spans="3:3">
      <c r="C157" s="1"/>
    </row>
    <row r="158" spans="3:3">
      <c r="C158" s="1"/>
    </row>
    <row r="159" spans="3:3">
      <c r="C159" s="1"/>
    </row>
    <row r="160" spans="3:3">
      <c r="C160" s="1"/>
    </row>
  </sheetData>
  <sheetProtection algorithmName="SHA-512" hashValue="I8kndgn5slUcwWuRS9+TGt/sYM/xzD2W/JeFUzzq646NUPWLNZOXoCcLyHeVpxoGSrhoAcBowviUGyYCOmRjVg==" saltValue="JbrPVgFEmrlIK9bhEEPkFQ==" spinCount="100000" sheet="1"/>
  <phoneticPr fontId="0" type="noConversion"/>
  <dataValidations count="1">
    <dataValidation operator="greaterThan" allowBlank="1" showInputMessage="1" showErrorMessage="1" errorTitle="Fehler" error="Ihre Eingabe muss numerisch und darf nicht &quot;0&quot; sein!" sqref="D68:D70" xr:uid="{00000000-0002-0000-0A00-000000000000}"/>
  </dataValidations>
  <pageMargins left="0.78740157499999996" right="0.42" top="0.65" bottom="0.44" header="0.28999999999999998" footer="0.22"/>
  <pageSetup paperSize="9" scale="63" fitToHeight="2" orientation="portrait" horizontalDpi="4294967292" r:id="rId1"/>
  <headerFooter alignWithMargins="0">
    <oddFooter>&amp;C&amp;"Arial,Fett"Teil II - Seite &amp;P</oddFooter>
  </headerFooter>
  <rowBreaks count="1" manualBreakCount="1">
    <brk id="86" max="4"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051C1-0CAE-416E-AAF3-8C7C0995F4F4}">
  <sheetPr>
    <tabColor rgb="FFFF0000"/>
  </sheetPr>
  <dimension ref="A1:AC195"/>
  <sheetViews>
    <sheetView view="pageBreakPreview" zoomScaleNormal="100" zoomScaleSheetLayoutView="100" workbookViewId="0">
      <selection activeCell="B8" sqref="B8"/>
    </sheetView>
  </sheetViews>
  <sheetFormatPr defaultColWidth="11.42578125" defaultRowHeight="14.25"/>
  <cols>
    <col min="1" max="1" width="53.42578125" style="383" customWidth="1"/>
    <col min="2" max="3" width="15.140625" style="383" customWidth="1"/>
    <col min="4" max="4" width="35.28515625" style="383" bestFit="1" customWidth="1"/>
    <col min="5" max="5" width="15.140625" style="387" customWidth="1"/>
    <col min="6" max="29" width="11.42578125" style="387"/>
    <col min="30" max="16384" width="11.42578125" style="383"/>
  </cols>
  <sheetData>
    <row r="1" spans="1:7" ht="15">
      <c r="A1" s="386" t="s">
        <v>724</v>
      </c>
      <c r="B1" s="387"/>
      <c r="C1" s="387"/>
      <c r="D1" s="387"/>
    </row>
    <row r="2" spans="1:7" ht="15">
      <c r="A2" s="386"/>
      <c r="B2" s="387"/>
      <c r="C2" s="387"/>
      <c r="D2" s="387"/>
    </row>
    <row r="3" spans="1:7">
      <c r="A3" s="397" t="s">
        <v>725</v>
      </c>
      <c r="B3" s="397"/>
      <c r="C3" s="397"/>
      <c r="D3" s="397"/>
      <c r="E3" s="397"/>
    </row>
    <row r="4" spans="1:7">
      <c r="A4" s="397" t="s">
        <v>726</v>
      </c>
      <c r="B4" s="397"/>
      <c r="C4" s="397"/>
      <c r="D4" s="397"/>
      <c r="E4" s="397"/>
    </row>
    <row r="5" spans="1:7">
      <c r="A5" s="416" t="s">
        <v>727</v>
      </c>
      <c r="B5" s="397"/>
      <c r="C5" s="397"/>
      <c r="D5" s="397"/>
      <c r="E5" s="397"/>
    </row>
    <row r="6" spans="1:7">
      <c r="A6" s="397"/>
      <c r="B6" s="397"/>
      <c r="C6" s="397"/>
      <c r="D6" s="397"/>
      <c r="E6" s="397"/>
    </row>
    <row r="7" spans="1:7">
      <c r="A7" s="388" t="s">
        <v>728</v>
      </c>
      <c r="B7" s="404"/>
      <c r="C7" s="397"/>
      <c r="D7" s="397"/>
      <c r="E7" s="397"/>
    </row>
    <row r="8" spans="1:7">
      <c r="A8" s="407" t="s">
        <v>729</v>
      </c>
      <c r="B8" s="498"/>
      <c r="C8" s="385" t="s">
        <v>730</v>
      </c>
      <c r="D8" s="430" t="s">
        <v>731</v>
      </c>
      <c r="E8" s="394"/>
    </row>
    <row r="9" spans="1:7">
      <c r="A9" s="407" t="s">
        <v>732</v>
      </c>
      <c r="B9" s="498"/>
      <c r="C9" s="385" t="s">
        <v>733</v>
      </c>
      <c r="D9" s="431"/>
      <c r="E9" s="394"/>
      <c r="G9" s="244"/>
    </row>
    <row r="10" spans="1:7">
      <c r="A10" s="407" t="s">
        <v>734</v>
      </c>
      <c r="B10" s="498"/>
      <c r="C10" s="385" t="s">
        <v>735</v>
      </c>
      <c r="D10" s="431"/>
      <c r="E10" s="394"/>
      <c r="G10" s="403"/>
    </row>
    <row r="11" spans="1:7">
      <c r="A11" s="407" t="s">
        <v>736</v>
      </c>
      <c r="B11" s="498"/>
      <c r="C11" s="385" t="s">
        <v>737</v>
      </c>
      <c r="D11" s="431"/>
      <c r="E11" s="394"/>
    </row>
    <row r="12" spans="1:7">
      <c r="A12" s="407" t="s">
        <v>738</v>
      </c>
      <c r="B12" s="498"/>
      <c r="C12" s="385" t="s">
        <v>739</v>
      </c>
      <c r="D12" s="431"/>
      <c r="E12" s="394"/>
    </row>
    <row r="13" spans="1:7">
      <c r="A13" s="407" t="s">
        <v>740</v>
      </c>
      <c r="B13" s="498"/>
      <c r="C13" s="385" t="s">
        <v>741</v>
      </c>
      <c r="D13" s="431"/>
      <c r="E13" s="394"/>
    </row>
    <row r="14" spans="1:7">
      <c r="A14" s="407" t="s">
        <v>742</v>
      </c>
      <c r="B14" s="498"/>
      <c r="C14" s="385" t="s">
        <v>743</v>
      </c>
      <c r="D14" s="431"/>
      <c r="E14" s="394"/>
    </row>
    <row r="15" spans="1:7">
      <c r="A15" s="407" t="s">
        <v>744</v>
      </c>
      <c r="B15" s="498"/>
      <c r="C15" s="385" t="s">
        <v>745</v>
      </c>
      <c r="D15" s="431"/>
      <c r="E15" s="394"/>
    </row>
    <row r="16" spans="1:7">
      <c r="A16" s="407" t="s">
        <v>746</v>
      </c>
      <c r="B16" s="498"/>
      <c r="C16" s="385" t="s">
        <v>747</v>
      </c>
      <c r="D16" s="431"/>
      <c r="E16" s="394"/>
    </row>
    <row r="17" spans="1:12">
      <c r="A17" s="407" t="s">
        <v>748</v>
      </c>
      <c r="B17" s="498"/>
      <c r="C17" s="385" t="s">
        <v>749</v>
      </c>
      <c r="D17" s="408"/>
      <c r="E17" s="394"/>
    </row>
    <row r="18" spans="1:12">
      <c r="A18" s="407"/>
      <c r="B18" s="499">
        <f>SUM(B8:B17)</f>
        <v>0</v>
      </c>
      <c r="C18" s="405" t="s">
        <v>750</v>
      </c>
      <c r="D18" s="406"/>
      <c r="E18" s="394"/>
    </row>
    <row r="19" spans="1:12">
      <c r="A19" s="397"/>
      <c r="B19" s="392"/>
      <c r="C19" s="397"/>
      <c r="D19" s="397"/>
      <c r="E19" s="397"/>
      <c r="J19" s="395"/>
    </row>
    <row r="20" spans="1:12">
      <c r="A20" s="388" t="s">
        <v>751</v>
      </c>
      <c r="B20" s="397"/>
      <c r="C20" s="397"/>
      <c r="D20" s="397"/>
      <c r="E20" s="397"/>
    </row>
    <row r="21" spans="1:12">
      <c r="A21" s="500" t="s">
        <v>752</v>
      </c>
      <c r="B21" s="501"/>
      <c r="C21" s="385" t="s">
        <v>753</v>
      </c>
      <c r="D21" s="432" t="s">
        <v>754</v>
      </c>
      <c r="E21" s="394"/>
      <c r="L21" s="395"/>
    </row>
    <row r="22" spans="1:12">
      <c r="A22" s="500" t="s">
        <v>755</v>
      </c>
      <c r="B22" s="501"/>
      <c r="C22" s="385" t="s">
        <v>756</v>
      </c>
      <c r="D22" s="433"/>
      <c r="E22" s="394"/>
      <c r="L22" s="395"/>
    </row>
    <row r="23" spans="1:12">
      <c r="A23" s="390" t="s">
        <v>757</v>
      </c>
      <c r="B23" s="502"/>
      <c r="C23" s="385" t="s">
        <v>758</v>
      </c>
      <c r="D23" s="384" t="s">
        <v>759</v>
      </c>
      <c r="E23" s="394"/>
      <c r="L23" s="395"/>
    </row>
    <row r="24" spans="1:12">
      <c r="A24" s="397"/>
      <c r="B24" s="397"/>
      <c r="C24" s="397"/>
      <c r="D24" s="397"/>
      <c r="E24" s="397"/>
    </row>
    <row r="25" spans="1:12">
      <c r="A25" s="388" t="s">
        <v>760</v>
      </c>
      <c r="B25" s="397"/>
      <c r="C25" s="397"/>
      <c r="D25" s="397"/>
      <c r="E25" s="397"/>
    </row>
    <row r="26" spans="1:12">
      <c r="A26" s="500" t="s">
        <v>752</v>
      </c>
      <c r="B26" s="501"/>
      <c r="C26" s="385" t="s">
        <v>761</v>
      </c>
      <c r="D26" s="432" t="s">
        <v>754</v>
      </c>
      <c r="E26" s="394"/>
    </row>
    <row r="27" spans="1:12">
      <c r="A27" s="500" t="s">
        <v>755</v>
      </c>
      <c r="B27" s="501"/>
      <c r="C27" s="385" t="s">
        <v>762</v>
      </c>
      <c r="D27" s="433"/>
      <c r="E27" s="394"/>
    </row>
    <row r="28" spans="1:12">
      <c r="A28" s="390" t="s">
        <v>757</v>
      </c>
      <c r="B28" s="502"/>
      <c r="C28" s="385" t="s">
        <v>763</v>
      </c>
      <c r="D28" s="384" t="s">
        <v>759</v>
      </c>
      <c r="E28" s="397"/>
    </row>
    <row r="29" spans="1:12">
      <c r="A29" s="391"/>
      <c r="B29" s="394"/>
      <c r="C29" s="398"/>
      <c r="D29" s="394"/>
      <c r="E29" s="397"/>
    </row>
    <row r="30" spans="1:12">
      <c r="A30" s="388" t="s">
        <v>764</v>
      </c>
      <c r="B30" s="394"/>
      <c r="C30" s="398"/>
      <c r="D30" s="394"/>
      <c r="E30" s="394"/>
    </row>
    <row r="31" spans="1:12">
      <c r="A31" s="503" t="s">
        <v>765</v>
      </c>
      <c r="B31" s="399"/>
      <c r="C31" s="385" t="s">
        <v>766</v>
      </c>
      <c r="D31" s="434"/>
      <c r="E31" s="394"/>
    </row>
    <row r="32" spans="1:12">
      <c r="A32" s="503" t="s">
        <v>767</v>
      </c>
      <c r="B32" s="399"/>
      <c r="C32" s="385" t="s">
        <v>768</v>
      </c>
      <c r="D32" s="435"/>
      <c r="E32" s="394"/>
    </row>
    <row r="33" spans="1:5">
      <c r="A33" s="503" t="s">
        <v>769</v>
      </c>
      <c r="B33" s="399"/>
      <c r="C33" s="385" t="s">
        <v>770</v>
      </c>
      <c r="D33" s="435"/>
      <c r="E33" s="394"/>
    </row>
    <row r="34" spans="1:5">
      <c r="A34" s="503" t="s">
        <v>771</v>
      </c>
      <c r="B34" s="399"/>
      <c r="C34" s="385" t="s">
        <v>772</v>
      </c>
      <c r="D34" s="435"/>
      <c r="E34" s="396"/>
    </row>
    <row r="35" spans="1:5">
      <c r="A35" s="503" t="s">
        <v>773</v>
      </c>
      <c r="B35" s="399"/>
      <c r="C35" s="385" t="s">
        <v>774</v>
      </c>
      <c r="D35" s="435"/>
      <c r="E35" s="389"/>
    </row>
    <row r="36" spans="1:5">
      <c r="A36" s="503" t="s">
        <v>775</v>
      </c>
      <c r="B36" s="399"/>
      <c r="C36" s="385" t="s">
        <v>776</v>
      </c>
      <c r="D36" s="435"/>
      <c r="E36" s="389"/>
    </row>
    <row r="37" spans="1:5">
      <c r="A37" s="503" t="s">
        <v>777</v>
      </c>
      <c r="B37" s="399"/>
      <c r="C37" s="385" t="s">
        <v>778</v>
      </c>
      <c r="D37" s="435"/>
      <c r="E37" s="394"/>
    </row>
    <row r="38" spans="1:5">
      <c r="A38" s="503" t="s">
        <v>779</v>
      </c>
      <c r="B38" s="399"/>
      <c r="C38" s="385" t="s">
        <v>780</v>
      </c>
      <c r="D38" s="435"/>
      <c r="E38" s="394"/>
    </row>
    <row r="39" spans="1:5">
      <c r="A39" s="503" t="s">
        <v>781</v>
      </c>
      <c r="B39" s="399"/>
      <c r="C39" s="385" t="s">
        <v>782</v>
      </c>
      <c r="D39" s="435"/>
      <c r="E39" s="394"/>
    </row>
    <row r="40" spans="1:5">
      <c r="A40" s="503" t="s">
        <v>783</v>
      </c>
      <c r="B40" s="399"/>
      <c r="C40" s="385" t="s">
        <v>784</v>
      </c>
      <c r="D40" s="435"/>
      <c r="E40" s="394"/>
    </row>
    <row r="41" spans="1:5">
      <c r="A41" s="503" t="s">
        <v>785</v>
      </c>
      <c r="B41" s="399"/>
      <c r="C41" s="385" t="s">
        <v>786</v>
      </c>
      <c r="D41" s="435"/>
      <c r="E41" s="394"/>
    </row>
    <row r="42" spans="1:5">
      <c r="A42" s="503" t="s">
        <v>787</v>
      </c>
      <c r="B42" s="399"/>
      <c r="C42" s="385" t="s">
        <v>788</v>
      </c>
      <c r="D42" s="436"/>
      <c r="E42" s="394"/>
    </row>
    <row r="43" spans="1:5">
      <c r="A43" s="390" t="s">
        <v>789</v>
      </c>
      <c r="B43" s="502"/>
      <c r="C43" s="385" t="s">
        <v>790</v>
      </c>
      <c r="D43" s="384" t="s">
        <v>759</v>
      </c>
      <c r="E43" s="397"/>
    </row>
    <row r="44" spans="1:5">
      <c r="A44" s="397"/>
      <c r="B44" s="392">
        <f>SUM(B31:B42)</f>
        <v>0</v>
      </c>
      <c r="C44" s="393" t="s">
        <v>791</v>
      </c>
      <c r="D44" s="397"/>
      <c r="E44" s="397"/>
    </row>
    <row r="45" spans="1:5">
      <c r="A45" s="387"/>
      <c r="B45" s="387"/>
      <c r="C45" s="387"/>
      <c r="D45" s="387"/>
    </row>
    <row r="46" spans="1:5" ht="66" customHeight="1">
      <c r="A46" s="402" t="s">
        <v>792</v>
      </c>
      <c r="B46" s="400">
        <f>_EN10+_EN12</f>
        <v>0</v>
      </c>
      <c r="C46" s="401" t="s">
        <v>224</v>
      </c>
      <c r="D46" s="387"/>
    </row>
    <row r="47" spans="1:5">
      <c r="A47" s="387"/>
      <c r="B47" s="387"/>
      <c r="C47" s="387"/>
      <c r="D47" s="387"/>
    </row>
    <row r="48" spans="1:5">
      <c r="A48" s="387"/>
      <c r="B48" s="387"/>
      <c r="C48" s="387"/>
      <c r="D48" s="387"/>
    </row>
    <row r="49" spans="1:4">
      <c r="A49" s="387"/>
      <c r="B49" s="387"/>
      <c r="C49" s="387"/>
      <c r="D49" s="387"/>
    </row>
    <row r="50" spans="1:4">
      <c r="A50" s="387"/>
      <c r="B50" s="387"/>
      <c r="C50" s="387"/>
      <c r="D50" s="387"/>
    </row>
    <row r="51" spans="1:4">
      <c r="A51" s="387"/>
      <c r="B51" s="387"/>
      <c r="C51" s="387"/>
      <c r="D51" s="387"/>
    </row>
    <row r="52" spans="1:4">
      <c r="A52" s="387"/>
      <c r="B52" s="387"/>
      <c r="C52" s="387"/>
      <c r="D52" s="387"/>
    </row>
    <row r="53" spans="1:4">
      <c r="A53" s="387"/>
      <c r="B53" s="387"/>
      <c r="C53" s="387"/>
      <c r="D53" s="387"/>
    </row>
    <row r="54" spans="1:4">
      <c r="A54" s="387"/>
      <c r="B54" s="387"/>
      <c r="C54" s="387"/>
      <c r="D54" s="387"/>
    </row>
    <row r="55" spans="1:4">
      <c r="A55" s="387"/>
      <c r="B55" s="387"/>
      <c r="C55" s="387"/>
      <c r="D55" s="387"/>
    </row>
    <row r="56" spans="1:4">
      <c r="A56" s="387"/>
      <c r="B56" s="387"/>
      <c r="C56" s="387"/>
      <c r="D56" s="387"/>
    </row>
    <row r="57" spans="1:4">
      <c r="A57" s="387"/>
      <c r="B57" s="387"/>
      <c r="C57" s="387"/>
      <c r="D57" s="387"/>
    </row>
    <row r="58" spans="1:4">
      <c r="A58" s="387"/>
      <c r="B58" s="387"/>
      <c r="C58" s="387"/>
      <c r="D58" s="387"/>
    </row>
    <row r="59" spans="1:4">
      <c r="A59" s="387"/>
      <c r="B59" s="387"/>
      <c r="C59" s="387"/>
      <c r="D59" s="387"/>
    </row>
    <row r="60" spans="1:4">
      <c r="A60" s="387"/>
      <c r="B60" s="387"/>
      <c r="C60" s="387"/>
      <c r="D60" s="387"/>
    </row>
    <row r="61" spans="1:4">
      <c r="A61" s="387"/>
      <c r="B61" s="387"/>
      <c r="C61" s="387"/>
      <c r="D61" s="387"/>
    </row>
    <row r="62" spans="1:4">
      <c r="A62" s="387"/>
      <c r="B62" s="387"/>
      <c r="C62" s="387"/>
      <c r="D62" s="387"/>
    </row>
    <row r="63" spans="1:4">
      <c r="A63" s="387"/>
      <c r="B63" s="387"/>
      <c r="C63" s="387"/>
      <c r="D63" s="387"/>
    </row>
    <row r="64" spans="1:4">
      <c r="A64" s="387"/>
      <c r="B64" s="387"/>
      <c r="C64" s="387"/>
      <c r="D64" s="387"/>
    </row>
    <row r="65" spans="1:4">
      <c r="A65" s="387"/>
      <c r="B65" s="387"/>
      <c r="C65" s="387"/>
      <c r="D65" s="387"/>
    </row>
    <row r="66" spans="1:4">
      <c r="A66" s="387"/>
      <c r="B66" s="387"/>
      <c r="C66" s="387"/>
      <c r="D66" s="387"/>
    </row>
    <row r="67" spans="1:4">
      <c r="A67" s="387"/>
      <c r="B67" s="387"/>
      <c r="C67" s="387"/>
      <c r="D67" s="387"/>
    </row>
    <row r="68" spans="1:4">
      <c r="A68" s="387"/>
      <c r="B68" s="387"/>
      <c r="C68" s="387"/>
      <c r="D68" s="387"/>
    </row>
    <row r="69" spans="1:4">
      <c r="A69" s="387"/>
      <c r="B69" s="387"/>
      <c r="C69" s="387"/>
      <c r="D69" s="387"/>
    </row>
    <row r="70" spans="1:4">
      <c r="A70" s="387"/>
      <c r="B70" s="387"/>
      <c r="C70" s="387"/>
      <c r="D70" s="387"/>
    </row>
    <row r="71" spans="1:4">
      <c r="A71" s="387"/>
      <c r="B71" s="387"/>
      <c r="C71" s="387"/>
      <c r="D71" s="387"/>
    </row>
    <row r="72" spans="1:4">
      <c r="A72" s="387"/>
      <c r="B72" s="387"/>
      <c r="C72" s="387"/>
      <c r="D72" s="387"/>
    </row>
    <row r="73" spans="1:4">
      <c r="A73" s="387"/>
      <c r="B73" s="387"/>
      <c r="C73" s="387"/>
      <c r="D73" s="387"/>
    </row>
    <row r="74" spans="1:4">
      <c r="A74" s="387"/>
      <c r="B74" s="387"/>
      <c r="C74" s="387"/>
      <c r="D74" s="387"/>
    </row>
    <row r="75" spans="1:4">
      <c r="A75" s="387"/>
      <c r="B75" s="387"/>
      <c r="C75" s="387"/>
      <c r="D75" s="387"/>
    </row>
    <row r="76" spans="1:4">
      <c r="A76" s="387"/>
      <c r="B76" s="387"/>
      <c r="C76" s="387"/>
      <c r="D76" s="387"/>
    </row>
    <row r="77" spans="1:4">
      <c r="A77" s="387"/>
      <c r="B77" s="387"/>
      <c r="C77" s="387"/>
      <c r="D77" s="387"/>
    </row>
    <row r="78" spans="1:4">
      <c r="A78" s="387"/>
      <c r="B78" s="387"/>
      <c r="C78" s="387"/>
      <c r="D78" s="387"/>
    </row>
    <row r="79" spans="1:4">
      <c r="A79" s="387"/>
      <c r="B79" s="387"/>
      <c r="C79" s="387"/>
      <c r="D79" s="387"/>
    </row>
    <row r="80" spans="1:4">
      <c r="A80" s="387"/>
      <c r="B80" s="387"/>
      <c r="C80" s="387"/>
      <c r="D80" s="387"/>
    </row>
    <row r="81" spans="1:4">
      <c r="A81" s="387"/>
      <c r="B81" s="387"/>
      <c r="C81" s="387"/>
      <c r="D81" s="387"/>
    </row>
    <row r="82" spans="1:4">
      <c r="A82" s="387"/>
      <c r="B82" s="387"/>
      <c r="C82" s="387"/>
      <c r="D82" s="387"/>
    </row>
    <row r="83" spans="1:4">
      <c r="A83" s="387"/>
      <c r="B83" s="387"/>
      <c r="C83" s="387"/>
      <c r="D83" s="387"/>
    </row>
    <row r="84" spans="1:4">
      <c r="A84" s="387"/>
      <c r="B84" s="387"/>
      <c r="C84" s="387"/>
      <c r="D84" s="387"/>
    </row>
    <row r="85" spans="1:4">
      <c r="A85" s="387"/>
      <c r="B85" s="387"/>
      <c r="C85" s="387"/>
      <c r="D85" s="387"/>
    </row>
    <row r="86" spans="1:4">
      <c r="A86" s="387"/>
      <c r="B86" s="387"/>
      <c r="C86" s="387"/>
      <c r="D86" s="387"/>
    </row>
    <row r="87" spans="1:4">
      <c r="A87" s="387"/>
      <c r="B87" s="387"/>
      <c r="C87" s="387"/>
      <c r="D87" s="387"/>
    </row>
    <row r="88" spans="1:4">
      <c r="A88" s="387"/>
      <c r="B88" s="387"/>
      <c r="C88" s="387"/>
      <c r="D88" s="387"/>
    </row>
    <row r="89" spans="1:4">
      <c r="A89" s="387"/>
      <c r="B89" s="387"/>
      <c r="C89" s="387"/>
      <c r="D89" s="387"/>
    </row>
    <row r="90" spans="1:4">
      <c r="A90" s="387"/>
      <c r="B90" s="387"/>
      <c r="C90" s="387"/>
      <c r="D90" s="387"/>
    </row>
    <row r="91" spans="1:4">
      <c r="A91" s="387"/>
      <c r="B91" s="387"/>
      <c r="C91" s="387"/>
      <c r="D91" s="387"/>
    </row>
    <row r="92" spans="1:4">
      <c r="A92" s="387"/>
      <c r="B92" s="387"/>
      <c r="C92" s="387"/>
      <c r="D92" s="387"/>
    </row>
    <row r="93" spans="1:4">
      <c r="A93" s="387"/>
      <c r="B93" s="387"/>
      <c r="C93" s="387"/>
      <c r="D93" s="387"/>
    </row>
    <row r="94" spans="1:4">
      <c r="A94" s="387"/>
      <c r="B94" s="387"/>
      <c r="C94" s="387"/>
      <c r="D94" s="387"/>
    </row>
    <row r="95" spans="1:4">
      <c r="A95" s="387"/>
      <c r="B95" s="387"/>
      <c r="C95" s="387"/>
      <c r="D95" s="387"/>
    </row>
    <row r="96" spans="1:4">
      <c r="A96" s="387"/>
      <c r="B96" s="387"/>
      <c r="C96" s="387"/>
      <c r="D96" s="387"/>
    </row>
    <row r="97" spans="1:4">
      <c r="A97" s="387"/>
      <c r="B97" s="387"/>
      <c r="C97" s="387"/>
      <c r="D97" s="387"/>
    </row>
    <row r="98" spans="1:4">
      <c r="A98" s="387"/>
      <c r="B98" s="387"/>
      <c r="C98" s="387"/>
      <c r="D98" s="387"/>
    </row>
    <row r="99" spans="1:4">
      <c r="A99" s="387"/>
      <c r="B99" s="387"/>
      <c r="C99" s="387"/>
      <c r="D99" s="387"/>
    </row>
    <row r="100" spans="1:4">
      <c r="A100" s="387"/>
      <c r="B100" s="387"/>
      <c r="C100" s="387"/>
      <c r="D100" s="387"/>
    </row>
    <row r="101" spans="1:4">
      <c r="A101" s="387"/>
      <c r="B101" s="387"/>
      <c r="C101" s="387"/>
      <c r="D101" s="387"/>
    </row>
    <row r="102" spans="1:4">
      <c r="A102" s="387"/>
      <c r="B102" s="387"/>
      <c r="C102" s="387"/>
      <c r="D102" s="387"/>
    </row>
    <row r="103" spans="1:4">
      <c r="A103" s="387"/>
      <c r="B103" s="387"/>
      <c r="C103" s="387"/>
      <c r="D103" s="387"/>
    </row>
    <row r="104" spans="1:4">
      <c r="A104" s="387"/>
      <c r="B104" s="387"/>
      <c r="C104" s="387"/>
      <c r="D104" s="387"/>
    </row>
    <row r="105" spans="1:4">
      <c r="A105" s="387"/>
      <c r="B105" s="387"/>
      <c r="C105" s="387"/>
      <c r="D105" s="387"/>
    </row>
    <row r="106" spans="1:4">
      <c r="A106" s="387"/>
      <c r="B106" s="387"/>
      <c r="C106" s="387"/>
      <c r="D106" s="387"/>
    </row>
    <row r="107" spans="1:4">
      <c r="A107" s="387"/>
      <c r="B107" s="387"/>
      <c r="C107" s="387"/>
      <c r="D107" s="387"/>
    </row>
    <row r="108" spans="1:4">
      <c r="A108" s="387"/>
      <c r="B108" s="387"/>
      <c r="C108" s="387"/>
      <c r="D108" s="387"/>
    </row>
    <row r="109" spans="1:4">
      <c r="A109" s="387"/>
      <c r="B109" s="387"/>
      <c r="C109" s="387"/>
      <c r="D109" s="387"/>
    </row>
    <row r="110" spans="1:4">
      <c r="A110" s="387"/>
      <c r="B110" s="387"/>
      <c r="C110" s="387"/>
      <c r="D110" s="387"/>
    </row>
    <row r="111" spans="1:4">
      <c r="A111" s="387"/>
      <c r="B111" s="387"/>
      <c r="C111" s="387"/>
      <c r="D111" s="387"/>
    </row>
    <row r="112" spans="1:4">
      <c r="A112" s="387"/>
      <c r="B112" s="387"/>
      <c r="C112" s="387"/>
      <c r="D112" s="387"/>
    </row>
    <row r="113" spans="1:4">
      <c r="A113" s="387"/>
      <c r="B113" s="387"/>
      <c r="C113" s="387"/>
      <c r="D113" s="387"/>
    </row>
    <row r="114" spans="1:4">
      <c r="A114" s="387"/>
      <c r="B114" s="387"/>
      <c r="C114" s="387"/>
      <c r="D114" s="387"/>
    </row>
    <row r="115" spans="1:4">
      <c r="A115" s="387"/>
      <c r="B115" s="387"/>
      <c r="C115" s="387"/>
      <c r="D115" s="387"/>
    </row>
    <row r="116" spans="1:4">
      <c r="A116" s="387"/>
      <c r="B116" s="387"/>
      <c r="C116" s="387"/>
      <c r="D116" s="387"/>
    </row>
    <row r="117" spans="1:4">
      <c r="A117" s="387"/>
      <c r="B117" s="387"/>
      <c r="C117" s="387"/>
      <c r="D117" s="387"/>
    </row>
    <row r="118" spans="1:4">
      <c r="A118" s="387"/>
      <c r="B118" s="387"/>
      <c r="C118" s="387"/>
      <c r="D118" s="387"/>
    </row>
    <row r="119" spans="1:4">
      <c r="A119" s="387"/>
      <c r="B119" s="387"/>
      <c r="C119" s="387"/>
      <c r="D119" s="387"/>
    </row>
    <row r="120" spans="1:4">
      <c r="A120" s="387"/>
      <c r="B120" s="387"/>
      <c r="C120" s="387"/>
      <c r="D120" s="387"/>
    </row>
    <row r="121" spans="1:4">
      <c r="A121" s="387"/>
      <c r="B121" s="387"/>
      <c r="C121" s="387"/>
      <c r="D121" s="387"/>
    </row>
    <row r="122" spans="1:4">
      <c r="A122" s="387"/>
      <c r="B122" s="387"/>
      <c r="C122" s="387"/>
      <c r="D122" s="387"/>
    </row>
    <row r="123" spans="1:4">
      <c r="A123" s="387"/>
      <c r="B123" s="387"/>
      <c r="C123" s="387"/>
      <c r="D123" s="387"/>
    </row>
    <row r="124" spans="1:4">
      <c r="A124" s="387"/>
      <c r="B124" s="387"/>
      <c r="C124" s="387"/>
      <c r="D124" s="387"/>
    </row>
    <row r="125" spans="1:4">
      <c r="A125" s="387"/>
      <c r="B125" s="387"/>
      <c r="C125" s="387"/>
      <c r="D125" s="387"/>
    </row>
    <row r="126" spans="1:4">
      <c r="A126" s="387"/>
      <c r="B126" s="387"/>
      <c r="C126" s="387"/>
      <c r="D126" s="387"/>
    </row>
    <row r="127" spans="1:4">
      <c r="A127" s="387"/>
      <c r="B127" s="387"/>
      <c r="C127" s="387"/>
      <c r="D127" s="387"/>
    </row>
    <row r="128" spans="1:4">
      <c r="A128" s="387"/>
      <c r="B128" s="387"/>
      <c r="C128" s="387"/>
      <c r="D128" s="387"/>
    </row>
    <row r="129" spans="1:4">
      <c r="A129" s="387"/>
      <c r="B129" s="387"/>
      <c r="C129" s="387"/>
      <c r="D129" s="387"/>
    </row>
    <row r="130" spans="1:4">
      <c r="A130" s="387"/>
      <c r="B130" s="387"/>
      <c r="C130" s="387"/>
      <c r="D130" s="387"/>
    </row>
    <row r="131" spans="1:4">
      <c r="A131" s="387"/>
      <c r="B131" s="387"/>
      <c r="C131" s="387"/>
      <c r="D131" s="387"/>
    </row>
    <row r="132" spans="1:4">
      <c r="A132" s="387"/>
      <c r="B132" s="387"/>
      <c r="C132" s="387"/>
      <c r="D132" s="387"/>
    </row>
    <row r="133" spans="1:4">
      <c r="A133" s="387"/>
      <c r="B133" s="387"/>
      <c r="C133" s="387"/>
      <c r="D133" s="387"/>
    </row>
    <row r="134" spans="1:4">
      <c r="A134" s="387"/>
      <c r="B134" s="387"/>
      <c r="C134" s="387"/>
      <c r="D134" s="387"/>
    </row>
    <row r="135" spans="1:4">
      <c r="A135" s="387"/>
      <c r="B135" s="387"/>
      <c r="C135" s="387"/>
      <c r="D135" s="387"/>
    </row>
    <row r="136" spans="1:4">
      <c r="A136" s="387"/>
      <c r="B136" s="387"/>
      <c r="C136" s="387"/>
      <c r="D136" s="387"/>
    </row>
    <row r="137" spans="1:4">
      <c r="A137" s="387"/>
      <c r="B137" s="387"/>
      <c r="C137" s="387"/>
      <c r="D137" s="387"/>
    </row>
    <row r="138" spans="1:4">
      <c r="A138" s="387"/>
      <c r="B138" s="387"/>
      <c r="C138" s="387"/>
      <c r="D138" s="387"/>
    </row>
    <row r="139" spans="1:4">
      <c r="A139" s="387"/>
      <c r="B139" s="387"/>
      <c r="C139" s="387"/>
      <c r="D139" s="387"/>
    </row>
    <row r="140" spans="1:4">
      <c r="A140" s="387"/>
      <c r="B140" s="387"/>
      <c r="C140" s="387"/>
      <c r="D140" s="387"/>
    </row>
    <row r="141" spans="1:4">
      <c r="A141" s="387"/>
      <c r="B141" s="387"/>
      <c r="C141" s="387"/>
      <c r="D141" s="387"/>
    </row>
    <row r="142" spans="1:4">
      <c r="A142" s="387"/>
      <c r="B142" s="387"/>
      <c r="C142" s="387"/>
      <c r="D142" s="387"/>
    </row>
    <row r="143" spans="1:4">
      <c r="A143" s="387"/>
      <c r="B143" s="387"/>
      <c r="C143" s="387"/>
      <c r="D143" s="387"/>
    </row>
    <row r="144" spans="1:4">
      <c r="A144" s="387"/>
      <c r="B144" s="387"/>
      <c r="C144" s="387"/>
      <c r="D144" s="387"/>
    </row>
    <row r="145" spans="1:4">
      <c r="A145" s="387"/>
      <c r="B145" s="387"/>
      <c r="C145" s="387"/>
      <c r="D145" s="387"/>
    </row>
    <row r="146" spans="1:4">
      <c r="A146" s="387"/>
      <c r="B146" s="387"/>
      <c r="C146" s="387"/>
      <c r="D146" s="387"/>
    </row>
    <row r="147" spans="1:4">
      <c r="A147" s="387"/>
      <c r="B147" s="387"/>
      <c r="C147" s="387"/>
      <c r="D147" s="387"/>
    </row>
    <row r="148" spans="1:4">
      <c r="A148" s="387"/>
      <c r="B148" s="387"/>
      <c r="C148" s="387"/>
      <c r="D148" s="387"/>
    </row>
    <row r="149" spans="1:4">
      <c r="A149" s="387"/>
      <c r="B149" s="387"/>
      <c r="C149" s="387"/>
      <c r="D149" s="387"/>
    </row>
    <row r="150" spans="1:4">
      <c r="A150" s="387"/>
      <c r="B150" s="387"/>
      <c r="C150" s="387"/>
      <c r="D150" s="387"/>
    </row>
    <row r="151" spans="1:4">
      <c r="A151" s="387"/>
      <c r="B151" s="387"/>
      <c r="C151" s="387"/>
      <c r="D151" s="387"/>
    </row>
    <row r="152" spans="1:4">
      <c r="A152" s="387"/>
      <c r="B152" s="387"/>
      <c r="C152" s="387"/>
      <c r="D152" s="387"/>
    </row>
    <row r="153" spans="1:4">
      <c r="A153" s="387"/>
      <c r="B153" s="387"/>
      <c r="C153" s="387"/>
      <c r="D153" s="387"/>
    </row>
    <row r="154" spans="1:4">
      <c r="A154" s="387"/>
      <c r="B154" s="387"/>
      <c r="C154" s="387"/>
      <c r="D154" s="387"/>
    </row>
    <row r="155" spans="1:4">
      <c r="A155" s="387"/>
      <c r="B155" s="387"/>
      <c r="C155" s="387"/>
      <c r="D155" s="387"/>
    </row>
    <row r="156" spans="1:4">
      <c r="A156" s="387"/>
      <c r="B156" s="387"/>
      <c r="C156" s="387"/>
      <c r="D156" s="387"/>
    </row>
    <row r="157" spans="1:4">
      <c r="A157" s="387"/>
      <c r="B157" s="387"/>
      <c r="C157" s="387"/>
      <c r="D157" s="387"/>
    </row>
    <row r="158" spans="1:4">
      <c r="A158" s="387"/>
      <c r="B158" s="387"/>
      <c r="C158" s="387"/>
      <c r="D158" s="387"/>
    </row>
    <row r="159" spans="1:4">
      <c r="A159" s="387"/>
      <c r="B159" s="387"/>
      <c r="C159" s="387"/>
      <c r="D159" s="387"/>
    </row>
    <row r="160" spans="1:4">
      <c r="A160" s="387"/>
      <c r="B160" s="387"/>
      <c r="C160" s="387"/>
      <c r="D160" s="387"/>
    </row>
    <row r="161" spans="1:4">
      <c r="A161" s="387"/>
      <c r="B161" s="387"/>
      <c r="C161" s="387"/>
      <c r="D161" s="387"/>
    </row>
    <row r="162" spans="1:4">
      <c r="A162" s="387"/>
      <c r="B162" s="387"/>
      <c r="C162" s="387"/>
      <c r="D162" s="387"/>
    </row>
    <row r="163" spans="1:4">
      <c r="A163" s="387"/>
      <c r="B163" s="387"/>
      <c r="C163" s="387"/>
      <c r="D163" s="387"/>
    </row>
    <row r="164" spans="1:4">
      <c r="A164" s="387"/>
      <c r="B164" s="387"/>
      <c r="C164" s="387"/>
      <c r="D164" s="387"/>
    </row>
    <row r="165" spans="1:4">
      <c r="A165" s="387"/>
      <c r="B165" s="387"/>
      <c r="C165" s="387"/>
      <c r="D165" s="387"/>
    </row>
    <row r="166" spans="1:4">
      <c r="A166" s="387"/>
      <c r="B166" s="387"/>
      <c r="C166" s="387"/>
      <c r="D166" s="387"/>
    </row>
    <row r="167" spans="1:4">
      <c r="A167" s="387"/>
      <c r="B167" s="387"/>
      <c r="C167" s="387"/>
      <c r="D167" s="387"/>
    </row>
    <row r="168" spans="1:4">
      <c r="A168" s="387"/>
      <c r="B168" s="387"/>
      <c r="C168" s="387"/>
      <c r="D168" s="387"/>
    </row>
    <row r="169" spans="1:4">
      <c r="A169" s="387"/>
      <c r="B169" s="387"/>
      <c r="C169" s="387"/>
      <c r="D169" s="387"/>
    </row>
    <row r="170" spans="1:4">
      <c r="A170" s="387"/>
      <c r="B170" s="387"/>
      <c r="C170" s="387"/>
      <c r="D170" s="387"/>
    </row>
    <row r="171" spans="1:4">
      <c r="A171" s="387"/>
      <c r="B171" s="387"/>
      <c r="C171" s="387"/>
      <c r="D171" s="387"/>
    </row>
    <row r="172" spans="1:4">
      <c r="A172" s="387"/>
      <c r="B172" s="387"/>
      <c r="C172" s="387"/>
      <c r="D172" s="387"/>
    </row>
    <row r="173" spans="1:4">
      <c r="A173" s="387"/>
      <c r="B173" s="387"/>
      <c r="C173" s="387"/>
      <c r="D173" s="387"/>
    </row>
    <row r="174" spans="1:4">
      <c r="A174" s="387"/>
      <c r="B174" s="387"/>
      <c r="C174" s="387"/>
      <c r="D174" s="387"/>
    </row>
    <row r="175" spans="1:4">
      <c r="A175" s="387"/>
      <c r="B175" s="387"/>
      <c r="C175" s="387"/>
      <c r="D175" s="387"/>
    </row>
    <row r="176" spans="1:4">
      <c r="A176" s="387"/>
      <c r="B176" s="387"/>
      <c r="C176" s="387"/>
      <c r="D176" s="387"/>
    </row>
    <row r="177" spans="1:4">
      <c r="A177" s="387"/>
      <c r="B177" s="387"/>
      <c r="C177" s="387"/>
      <c r="D177" s="387"/>
    </row>
    <row r="178" spans="1:4">
      <c r="A178" s="387"/>
      <c r="B178" s="387"/>
      <c r="C178" s="387"/>
      <c r="D178" s="387"/>
    </row>
    <row r="179" spans="1:4">
      <c r="A179" s="387"/>
      <c r="B179" s="387"/>
      <c r="C179" s="387"/>
      <c r="D179" s="387"/>
    </row>
    <row r="180" spans="1:4">
      <c r="A180" s="387"/>
      <c r="B180" s="387"/>
      <c r="C180" s="387"/>
      <c r="D180" s="387"/>
    </row>
    <row r="181" spans="1:4">
      <c r="A181" s="387"/>
      <c r="B181" s="387"/>
      <c r="C181" s="387"/>
      <c r="D181" s="387"/>
    </row>
    <row r="182" spans="1:4">
      <c r="A182" s="387"/>
      <c r="B182" s="387"/>
      <c r="C182" s="387"/>
      <c r="D182" s="387"/>
    </row>
    <row r="183" spans="1:4">
      <c r="A183" s="387"/>
      <c r="B183" s="387"/>
      <c r="C183" s="387"/>
      <c r="D183" s="387"/>
    </row>
    <row r="184" spans="1:4">
      <c r="A184" s="387"/>
      <c r="B184" s="387"/>
      <c r="C184" s="387"/>
      <c r="D184" s="387"/>
    </row>
    <row r="185" spans="1:4">
      <c r="A185" s="387"/>
      <c r="B185" s="387"/>
      <c r="C185" s="387"/>
      <c r="D185" s="387"/>
    </row>
    <row r="186" spans="1:4">
      <c r="A186" s="387"/>
      <c r="B186" s="387"/>
      <c r="C186" s="387"/>
      <c r="D186" s="387"/>
    </row>
    <row r="187" spans="1:4">
      <c r="A187" s="387"/>
      <c r="B187" s="387"/>
      <c r="C187" s="387"/>
      <c r="D187" s="387"/>
    </row>
    <row r="188" spans="1:4">
      <c r="A188" s="387"/>
      <c r="B188" s="387"/>
      <c r="C188" s="387"/>
      <c r="D188" s="387"/>
    </row>
    <row r="189" spans="1:4">
      <c r="A189" s="387"/>
      <c r="B189" s="387"/>
      <c r="C189" s="387"/>
      <c r="D189" s="387"/>
    </row>
    <row r="190" spans="1:4">
      <c r="A190" s="387"/>
      <c r="B190" s="387"/>
      <c r="C190" s="387"/>
      <c r="D190" s="387"/>
    </row>
    <row r="191" spans="1:4">
      <c r="A191" s="387"/>
      <c r="B191" s="387"/>
      <c r="C191" s="387"/>
      <c r="D191" s="387"/>
    </row>
    <row r="192" spans="1:4">
      <c r="A192" s="387"/>
      <c r="B192" s="387"/>
      <c r="C192" s="387"/>
      <c r="D192" s="387"/>
    </row>
    <row r="193" spans="1:4">
      <c r="A193" s="387"/>
      <c r="B193" s="387"/>
      <c r="C193" s="387"/>
      <c r="D193" s="387"/>
    </row>
    <row r="194" spans="1:4">
      <c r="A194" s="387"/>
      <c r="B194" s="387"/>
      <c r="C194" s="387"/>
      <c r="D194" s="387"/>
    </row>
    <row r="195" spans="1:4">
      <c r="B195" s="387"/>
      <c r="C195" s="387"/>
      <c r="D195" s="387"/>
    </row>
  </sheetData>
  <sheetProtection algorithmName="SHA-512" hashValue="fwviYa9qEqklGTRgT1oD5l4CJ3J3tsof7q2zKxPUHf7cSMB20NHt5Zr2J3DmqFJDRtc4zGPUq6nnbUDcY24Ejg==" saltValue="Sww1QbyT+LTnAZCTuwPu1g==" spinCount="100000" sheet="1" objects="1" scenarios="1"/>
  <mergeCells count="4">
    <mergeCell ref="D8:D16"/>
    <mergeCell ref="D21:D22"/>
    <mergeCell ref="D26:D27"/>
    <mergeCell ref="D31:D42"/>
  </mergeCells>
  <dataValidations count="1">
    <dataValidation type="list" allowBlank="1" showInputMessage="1" showErrorMessage="1" sqref="B23 B43 B28" xr:uid="{429EA52A-3012-4CC9-B34B-AB8C96E26B1F}">
      <formula1>"0, 1"</formula1>
    </dataValidation>
  </dataValidations>
  <hyperlinks>
    <hyperlink ref="A5" r:id="rId1" xr:uid="{F5450EA9-9A0F-455A-9BE5-B459FCDE8A3B}"/>
  </hyperlinks>
  <pageMargins left="0.7" right="0.7" top="0.78740157499999996" bottom="0.78740157499999996" header="0.3" footer="0.3"/>
  <pageSetup paperSize="9" scale="66" orientation="portrait" r:id="rId2"/>
  <colBreaks count="1" manualBreakCount="1">
    <brk id="5" max="1048575" man="1"/>
  </colBreaks>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7"/>
  <dimension ref="B3:G28"/>
  <sheetViews>
    <sheetView showGridLines="0" zoomScaleNormal="100" workbookViewId="0">
      <selection activeCell="B3" sqref="B3"/>
    </sheetView>
  </sheetViews>
  <sheetFormatPr defaultColWidth="11.42578125" defaultRowHeight="12.75"/>
  <cols>
    <col min="2" max="2" width="51.140625" customWidth="1"/>
    <col min="3" max="3" width="6.5703125" style="7" customWidth="1"/>
    <col min="4" max="4" width="18.7109375" customWidth="1"/>
    <col min="5" max="5" width="8.85546875" customWidth="1"/>
    <col min="6" max="6" width="4.5703125" customWidth="1"/>
    <col min="7" max="7" width="24.140625" customWidth="1"/>
  </cols>
  <sheetData>
    <row r="3" spans="2:7">
      <c r="B3" s="1" t="s">
        <v>793</v>
      </c>
      <c r="C3" s="82"/>
    </row>
    <row r="4" spans="2:7">
      <c r="B4" s="1" t="s">
        <v>794</v>
      </c>
      <c r="C4" s="82"/>
    </row>
    <row r="7" spans="2:7">
      <c r="B7" s="55" t="s">
        <v>795</v>
      </c>
      <c r="C7" s="82"/>
      <c r="D7" t="s">
        <v>157</v>
      </c>
      <c r="G7" s="82"/>
    </row>
    <row r="8" spans="2:7">
      <c r="B8" s="33" t="s">
        <v>796</v>
      </c>
      <c r="C8" s="82" t="s">
        <v>797</v>
      </c>
      <c r="D8" s="53"/>
      <c r="E8" s="9" t="s">
        <v>798</v>
      </c>
      <c r="G8" s="167"/>
    </row>
    <row r="9" spans="2:7">
      <c r="B9" s="33" t="s">
        <v>799</v>
      </c>
      <c r="C9" s="82" t="s">
        <v>797</v>
      </c>
      <c r="D9" s="53"/>
      <c r="E9" s="9" t="s">
        <v>800</v>
      </c>
      <c r="G9" s="167"/>
    </row>
    <row r="10" spans="2:7">
      <c r="C10" s="82"/>
      <c r="G10" s="88"/>
    </row>
    <row r="11" spans="2:7" ht="12.75" customHeight="1">
      <c r="B11" s="11" t="s">
        <v>801</v>
      </c>
      <c r="C11" s="82"/>
      <c r="D11" t="s">
        <v>802</v>
      </c>
      <c r="G11" s="88"/>
    </row>
    <row r="12" spans="2:7" ht="12.75" customHeight="1">
      <c r="B12" t="s">
        <v>803</v>
      </c>
      <c r="C12" s="82"/>
      <c r="D12" s="50">
        <f>_SE01</f>
        <v>0</v>
      </c>
      <c r="E12" s="9" t="s">
        <v>448</v>
      </c>
      <c r="G12" s="88"/>
    </row>
    <row r="13" spans="2:7" ht="12.75" customHeight="1">
      <c r="B13" t="s">
        <v>804</v>
      </c>
      <c r="C13" s="82"/>
      <c r="D13" s="53"/>
      <c r="E13" s="9" t="s">
        <v>805</v>
      </c>
      <c r="G13" s="167"/>
    </row>
    <row r="14" spans="2:7" ht="12.75" customHeight="1">
      <c r="B14" t="s">
        <v>806</v>
      </c>
      <c r="C14" s="82"/>
      <c r="D14" s="50">
        <f>_UE20</f>
        <v>0</v>
      </c>
      <c r="E14" s="9" t="s">
        <v>414</v>
      </c>
      <c r="G14" s="88"/>
    </row>
    <row r="15" spans="2:7" ht="12.75" customHeight="1" thickBot="1">
      <c r="B15" t="s">
        <v>807</v>
      </c>
      <c r="C15" s="82"/>
      <c r="D15" s="54"/>
      <c r="E15" s="41" t="s">
        <v>808</v>
      </c>
      <c r="G15" s="167"/>
    </row>
    <row r="16" spans="2:7" ht="12.75" customHeight="1" thickBot="1">
      <c r="B16" s="1" t="s">
        <v>809</v>
      </c>
      <c r="C16" s="82"/>
      <c r="D16" s="17">
        <f>SUM(D12:D15)</f>
        <v>0</v>
      </c>
      <c r="E16" s="60"/>
      <c r="G16" s="88"/>
    </row>
    <row r="17" spans="2:7">
      <c r="C17" s="82"/>
      <c r="G17" s="88"/>
    </row>
    <row r="18" spans="2:7" hidden="1">
      <c r="B18" s="33"/>
      <c r="C18" s="452"/>
      <c r="D18" s="469"/>
      <c r="G18" s="88"/>
    </row>
    <row r="19" spans="2:7" hidden="1">
      <c r="B19" s="55" t="s">
        <v>810</v>
      </c>
      <c r="C19" s="82"/>
      <c r="G19" s="88"/>
    </row>
    <row r="20" spans="2:7" hidden="1">
      <c r="B20" s="33" t="s">
        <v>811</v>
      </c>
      <c r="C20" s="82"/>
      <c r="D20" s="50">
        <f>_IK01</f>
        <v>0</v>
      </c>
      <c r="E20" s="9" t="s">
        <v>495</v>
      </c>
      <c r="G20" s="88"/>
    </row>
    <row r="21" spans="2:7" ht="13.5" hidden="1" thickBot="1">
      <c r="C21" s="82"/>
      <c r="G21" s="167"/>
    </row>
    <row r="22" spans="2:7" ht="13.5" hidden="1" thickBot="1">
      <c r="B22" s="33"/>
      <c r="C22" s="82"/>
      <c r="D22" s="17">
        <f>SUM(D20:D20)</f>
        <v>0</v>
      </c>
      <c r="E22" s="10" t="s">
        <v>812</v>
      </c>
      <c r="G22" s="88"/>
    </row>
    <row r="23" spans="2:7">
      <c r="C23" s="82"/>
      <c r="G23" s="88"/>
    </row>
    <row r="24" spans="2:7">
      <c r="B24" s="55" t="s">
        <v>813</v>
      </c>
      <c r="C24" s="82"/>
      <c r="D24" t="s">
        <v>157</v>
      </c>
      <c r="G24" s="88"/>
    </row>
    <row r="25" spans="2:7">
      <c r="B25" t="s">
        <v>814</v>
      </c>
      <c r="C25" s="82" t="s">
        <v>797</v>
      </c>
      <c r="D25" s="53"/>
      <c r="E25" s="9" t="s">
        <v>815</v>
      </c>
      <c r="G25" s="167"/>
    </row>
    <row r="26" spans="2:7">
      <c r="C26" s="82"/>
      <c r="G26" s="88"/>
    </row>
    <row r="27" spans="2:7">
      <c r="C27" s="82"/>
      <c r="D27" t="s">
        <v>802</v>
      </c>
      <c r="G27" s="88"/>
    </row>
    <row r="28" spans="2:7">
      <c r="B28" t="s">
        <v>816</v>
      </c>
      <c r="C28" s="82"/>
      <c r="D28" s="53"/>
      <c r="E28" s="9" t="s">
        <v>817</v>
      </c>
      <c r="G28" s="167"/>
    </row>
  </sheetData>
  <sheetProtection password="DEA8" sheet="1"/>
  <phoneticPr fontId="0" type="noConversion"/>
  <pageMargins left="0.78740157499999996" right="0.78740157499999996" top="0.984251969" bottom="0.984251969" header="0.4921259845" footer="0.4921259845"/>
  <pageSetup paperSize="9" scale="69" orientation="portrait" r:id="rId1"/>
  <headerFooter alignWithMargins="0">
    <oddFooter>&amp;C&amp;"Arial,Fett"Teil AGW</oddFooter>
  </headerFooter>
  <colBreaks count="1" manualBreakCount="1">
    <brk id="7" max="32" man="1"/>
  </col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24"/>
  <dimension ref="A1:Z2145"/>
  <sheetViews>
    <sheetView zoomScaleNormal="100" zoomScaleSheetLayoutView="100" workbookViewId="0">
      <selection activeCell="H7" sqref="H7"/>
    </sheetView>
  </sheetViews>
  <sheetFormatPr defaultColWidth="11.42578125" defaultRowHeight="12.75"/>
  <cols>
    <col min="1" max="1" width="2.140625" style="244" customWidth="1"/>
    <col min="2" max="2" width="29.85546875" style="244" customWidth="1"/>
    <col min="3" max="3" width="6.28515625" style="244" customWidth="1"/>
    <col min="4" max="6" width="11.42578125" style="244"/>
    <col min="7" max="7" width="3.42578125" style="244" customWidth="1"/>
    <col min="8" max="8" width="14.85546875" customWidth="1"/>
    <col min="9" max="9" width="6.28515625" customWidth="1"/>
    <col min="10" max="10" width="1.28515625" style="244" customWidth="1"/>
    <col min="11" max="11" width="9.5703125" customWidth="1"/>
    <col min="12" max="12" width="4.140625" style="244" customWidth="1"/>
    <col min="13" max="13" width="25" customWidth="1"/>
    <col min="14" max="26" width="11.42578125" style="244"/>
  </cols>
  <sheetData>
    <row r="1" spans="1:16">
      <c r="H1" s="244"/>
      <c r="I1" s="244"/>
      <c r="K1" s="244"/>
      <c r="M1" s="244"/>
    </row>
    <row r="2" spans="1:16" ht="15.75">
      <c r="B2" s="267" t="s">
        <v>818</v>
      </c>
      <c r="H2" s="244"/>
      <c r="I2" s="244"/>
      <c r="K2" s="244"/>
      <c r="M2" s="246" t="s">
        <v>69</v>
      </c>
    </row>
    <row r="3" spans="1:16">
      <c r="H3" s="244"/>
      <c r="I3" s="244"/>
      <c r="K3" s="244"/>
      <c r="M3" s="244"/>
    </row>
    <row r="4" spans="1:16" ht="15">
      <c r="A4" s="303"/>
      <c r="B4" s="292" t="s">
        <v>819</v>
      </c>
      <c r="C4" s="303"/>
      <c r="H4" s="244"/>
      <c r="I4" s="244"/>
      <c r="K4" s="244"/>
      <c r="M4" s="244"/>
    </row>
    <row r="5" spans="1:16">
      <c r="A5" s="303"/>
      <c r="B5" s="303" t="s">
        <v>84</v>
      </c>
      <c r="C5" s="303"/>
      <c r="H5" s="244"/>
      <c r="I5" s="244"/>
      <c r="K5" s="244"/>
      <c r="M5" s="244"/>
    </row>
    <row r="6" spans="1:16">
      <c r="A6" s="303"/>
      <c r="B6" s="247"/>
      <c r="C6" s="303"/>
      <c r="H6" s="244"/>
      <c r="I6" s="244"/>
      <c r="K6" s="244"/>
      <c r="M6" s="244"/>
    </row>
    <row r="7" spans="1:16">
      <c r="A7" s="303"/>
      <c r="B7" s="248" t="s">
        <v>820</v>
      </c>
      <c r="C7" s="303"/>
      <c r="H7" s="459"/>
      <c r="I7" s="301" t="s">
        <v>821</v>
      </c>
      <c r="J7" s="303"/>
      <c r="K7" s="82"/>
      <c r="L7" s="303"/>
      <c r="M7" s="294"/>
      <c r="P7" s="320">
        <v>1</v>
      </c>
    </row>
    <row r="8" spans="1:16">
      <c r="A8" s="303"/>
      <c r="B8" s="247"/>
      <c r="C8" s="303"/>
      <c r="H8" s="504"/>
      <c r="I8" s="303"/>
      <c r="J8" s="303"/>
      <c r="K8" s="303"/>
      <c r="L8" s="303"/>
      <c r="M8" s="294"/>
      <c r="P8" s="320">
        <v>2</v>
      </c>
    </row>
    <row r="9" spans="1:16">
      <c r="A9" s="254"/>
      <c r="B9" s="505" t="s">
        <v>822</v>
      </c>
      <c r="C9" s="303"/>
      <c r="H9" s="303"/>
      <c r="I9" s="303"/>
      <c r="J9" s="303"/>
      <c r="K9" s="303"/>
      <c r="L9" s="303"/>
      <c r="M9" s="295"/>
      <c r="P9" s="320">
        <v>3</v>
      </c>
    </row>
    <row r="10" spans="1:16">
      <c r="A10" s="303"/>
      <c r="B10" s="505" t="s">
        <v>823</v>
      </c>
      <c r="C10" s="303"/>
      <c r="H10" s="303"/>
      <c r="I10" s="303"/>
      <c r="J10" s="303"/>
      <c r="K10" s="303"/>
      <c r="L10" s="303"/>
      <c r="M10" s="295"/>
      <c r="P10" s="320">
        <v>4</v>
      </c>
    </row>
    <row r="11" spans="1:16">
      <c r="A11" s="254"/>
      <c r="B11" s="505" t="s">
        <v>824</v>
      </c>
      <c r="C11" s="303"/>
      <c r="H11" s="303"/>
      <c r="I11" s="303"/>
      <c r="J11" s="303"/>
      <c r="K11" s="303"/>
      <c r="L11" s="303"/>
      <c r="M11" s="295"/>
      <c r="P11" s="320">
        <v>5</v>
      </c>
    </row>
    <row r="12" spans="1:16">
      <c r="A12" s="303"/>
      <c r="B12" s="303"/>
      <c r="C12" s="303"/>
      <c r="H12" s="252"/>
      <c r="I12" s="252"/>
      <c r="J12" s="252"/>
      <c r="K12" s="303"/>
      <c r="L12" s="303"/>
      <c r="M12" s="303"/>
      <c r="P12" s="320"/>
    </row>
    <row r="13" spans="1:16">
      <c r="A13" s="303"/>
      <c r="B13" s="248" t="s">
        <v>825</v>
      </c>
      <c r="C13" s="303"/>
      <c r="H13" s="506"/>
      <c r="I13" s="301" t="s">
        <v>826</v>
      </c>
      <c r="J13" s="303"/>
      <c r="K13" s="303"/>
      <c r="L13" s="303"/>
      <c r="M13" s="295"/>
    </row>
    <row r="14" spans="1:16">
      <c r="A14" s="254"/>
      <c r="B14" s="505" t="s">
        <v>827</v>
      </c>
      <c r="C14" s="303"/>
      <c r="H14" s="303"/>
      <c r="I14" s="303"/>
      <c r="J14" s="303"/>
      <c r="K14" s="303"/>
      <c r="L14" s="303"/>
      <c r="M14" s="507"/>
    </row>
    <row r="15" spans="1:16">
      <c r="A15" s="303"/>
      <c r="B15" s="505" t="s">
        <v>828</v>
      </c>
      <c r="C15" s="303"/>
      <c r="H15" s="303"/>
      <c r="I15" s="303"/>
      <c r="J15" s="303"/>
      <c r="K15" s="303"/>
      <c r="L15" s="303"/>
      <c r="M15" s="507"/>
    </row>
    <row r="16" spans="1:16">
      <c r="A16" s="303"/>
      <c r="B16" s="505" t="s">
        <v>829</v>
      </c>
      <c r="C16" s="303"/>
      <c r="H16" s="303"/>
      <c r="I16" s="303"/>
      <c r="J16" s="303"/>
      <c r="K16" s="303"/>
      <c r="L16" s="303"/>
      <c r="M16" s="507"/>
    </row>
    <row r="17" spans="1:13">
      <c r="A17" s="303"/>
      <c r="B17" s="505" t="s">
        <v>830</v>
      </c>
      <c r="C17" s="303"/>
      <c r="H17" s="303"/>
      <c r="I17" s="303"/>
      <c r="J17" s="303"/>
      <c r="K17" s="303"/>
      <c r="L17" s="303"/>
      <c r="M17" s="507"/>
    </row>
    <row r="18" spans="1:13">
      <c r="A18" s="303"/>
      <c r="B18" s="505" t="s">
        <v>831</v>
      </c>
      <c r="C18" s="303"/>
      <c r="H18" s="303"/>
      <c r="I18" s="303"/>
      <c r="J18" s="303"/>
      <c r="K18" s="303"/>
      <c r="L18" s="303"/>
      <c r="M18" s="507"/>
    </row>
    <row r="19" spans="1:13">
      <c r="A19" s="303"/>
      <c r="B19" s="505"/>
      <c r="C19" s="303"/>
      <c r="H19" s="303"/>
      <c r="I19" s="303"/>
      <c r="J19" s="303"/>
      <c r="K19" s="303"/>
      <c r="L19" s="303"/>
      <c r="M19" s="507"/>
    </row>
    <row r="20" spans="1:13" ht="15">
      <c r="A20" s="303"/>
      <c r="B20" s="292" t="s">
        <v>832</v>
      </c>
      <c r="C20" s="303"/>
      <c r="H20" s="303"/>
      <c r="I20" s="303"/>
      <c r="J20" s="303"/>
      <c r="K20" s="297"/>
      <c r="L20" s="297"/>
      <c r="M20" s="507"/>
    </row>
    <row r="21" spans="1:13">
      <c r="A21" s="303"/>
      <c r="B21" s="243"/>
      <c r="C21" s="303"/>
      <c r="H21" s="303"/>
      <c r="I21" s="303"/>
      <c r="J21" s="303"/>
      <c r="K21" s="297"/>
      <c r="L21" s="297"/>
      <c r="M21" s="507"/>
    </row>
    <row r="22" spans="1:13">
      <c r="A22" s="303"/>
      <c r="B22" s="248" t="s">
        <v>833</v>
      </c>
      <c r="C22" s="303"/>
      <c r="H22" s="508"/>
      <c r="I22" s="303"/>
      <c r="J22" s="303"/>
      <c r="K22" s="303"/>
      <c r="L22" s="303"/>
      <c r="M22" s="507"/>
    </row>
    <row r="23" spans="1:13">
      <c r="A23" s="303"/>
      <c r="C23" s="303"/>
      <c r="H23" s="298" t="s">
        <v>157</v>
      </c>
      <c r="I23" s="255" t="s">
        <v>34</v>
      </c>
      <c r="J23" s="303"/>
      <c r="K23" s="303"/>
      <c r="L23" s="303"/>
      <c r="M23" s="507"/>
    </row>
    <row r="24" spans="1:13">
      <c r="A24" s="303"/>
      <c r="B24" s="303" t="s">
        <v>834</v>
      </c>
      <c r="C24" s="303"/>
      <c r="H24" s="462"/>
      <c r="I24" s="302" t="e">
        <f>_WEP01/_WEP10</f>
        <v>#DIV/0!</v>
      </c>
      <c r="J24" s="303"/>
      <c r="K24" s="9" t="s">
        <v>835</v>
      </c>
      <c r="L24" s="303"/>
      <c r="M24" s="295"/>
    </row>
    <row r="25" spans="1:13">
      <c r="A25" s="303"/>
      <c r="B25" s="303" t="s">
        <v>836</v>
      </c>
      <c r="C25" s="303"/>
      <c r="H25" s="462"/>
      <c r="I25" s="302" t="e">
        <f>_WEP02/_WEP10</f>
        <v>#DIV/0!</v>
      </c>
      <c r="J25" s="303"/>
      <c r="K25" s="301" t="s">
        <v>837</v>
      </c>
      <c r="L25" s="303"/>
      <c r="M25" s="295"/>
    </row>
    <row r="26" spans="1:13">
      <c r="A26" s="303"/>
      <c r="B26" s="303" t="s">
        <v>838</v>
      </c>
      <c r="C26" s="303"/>
      <c r="H26" s="462"/>
      <c r="I26" s="302" t="e">
        <f>_WEP03/_WEP10</f>
        <v>#DIV/0!</v>
      </c>
      <c r="J26" s="303"/>
      <c r="K26" s="301" t="s">
        <v>839</v>
      </c>
      <c r="L26" s="303"/>
      <c r="M26" s="295"/>
    </row>
    <row r="27" spans="1:13" ht="13.5" thickBot="1">
      <c r="A27" s="303"/>
      <c r="C27" s="303"/>
      <c r="H27" s="508"/>
      <c r="I27" s="255"/>
      <c r="J27" s="303"/>
      <c r="K27" s="303"/>
      <c r="L27" s="303"/>
      <c r="M27" s="507"/>
    </row>
    <row r="28" spans="1:13" ht="13.5" thickBot="1">
      <c r="A28" s="303"/>
      <c r="B28" s="243" t="s">
        <v>172</v>
      </c>
      <c r="C28" s="303"/>
      <c r="H28" s="16">
        <f>IF(AND(ISBLANK(H24),ISBLANK(H25),ISBLANK(H26)),0,H24+H25+H26)</f>
        <v>0</v>
      </c>
      <c r="I28" s="306"/>
      <c r="K28" s="10" t="s">
        <v>840</v>
      </c>
      <c r="L28" s="303"/>
      <c r="M28" s="507"/>
    </row>
    <row r="29" spans="1:13">
      <c r="A29" s="303"/>
      <c r="B29" s="243"/>
      <c r="C29" s="303"/>
      <c r="H29" s="509"/>
      <c r="I29" s="303"/>
      <c r="J29" s="303"/>
      <c r="K29" s="303"/>
      <c r="L29" s="303"/>
      <c r="M29" s="507"/>
    </row>
    <row r="30" spans="1:13">
      <c r="A30" s="303"/>
      <c r="B30" s="248" t="s">
        <v>841</v>
      </c>
      <c r="C30" s="243"/>
      <c r="H30" s="243"/>
      <c r="I30" s="303"/>
      <c r="J30" s="303"/>
      <c r="K30" s="253"/>
      <c r="L30" s="253"/>
      <c r="M30" s="507"/>
    </row>
    <row r="31" spans="1:13">
      <c r="A31" s="303"/>
      <c r="B31" s="505" t="s">
        <v>842</v>
      </c>
      <c r="C31" s="243"/>
      <c r="H31" s="453"/>
      <c r="I31" s="303"/>
      <c r="J31" s="303"/>
      <c r="K31" s="305" t="s">
        <v>843</v>
      </c>
      <c r="L31" s="303"/>
      <c r="M31" s="293"/>
    </row>
    <row r="32" spans="1:13">
      <c r="A32" s="303"/>
      <c r="B32" s="505" t="s">
        <v>844</v>
      </c>
      <c r="C32" s="243"/>
      <c r="H32" s="243"/>
      <c r="I32" s="303"/>
      <c r="J32" s="303"/>
      <c r="K32" s="303"/>
      <c r="L32" s="303"/>
      <c r="M32" s="293"/>
    </row>
    <row r="33" spans="1:13">
      <c r="A33" s="303"/>
      <c r="B33" s="303"/>
      <c r="C33" s="243"/>
      <c r="H33" s="243"/>
      <c r="I33" s="303"/>
      <c r="J33" s="303"/>
      <c r="K33" s="303"/>
      <c r="L33" s="303"/>
      <c r="M33" s="253"/>
    </row>
    <row r="34" spans="1:13">
      <c r="A34" s="303"/>
      <c r="B34" s="248" t="s">
        <v>845</v>
      </c>
      <c r="C34" s="243"/>
      <c r="H34" s="243"/>
      <c r="I34" s="303"/>
      <c r="J34" s="303"/>
      <c r="K34" s="303"/>
      <c r="L34" s="303"/>
      <c r="M34" s="253"/>
    </row>
    <row r="35" spans="1:13">
      <c r="A35" s="303"/>
      <c r="B35" s="505" t="s">
        <v>846</v>
      </c>
      <c r="C35" s="243"/>
      <c r="H35" s="453"/>
      <c r="I35" s="303"/>
      <c r="J35" s="303"/>
      <c r="K35" s="305" t="s">
        <v>847</v>
      </c>
      <c r="L35" s="303"/>
      <c r="M35" s="293" t="s">
        <v>848</v>
      </c>
    </row>
    <row r="36" spans="1:13">
      <c r="A36" s="303"/>
      <c r="B36" s="505" t="s">
        <v>849</v>
      </c>
      <c r="C36" s="243"/>
      <c r="H36" s="243"/>
      <c r="I36" s="303"/>
      <c r="J36" s="303"/>
      <c r="K36" s="303"/>
      <c r="L36" s="303"/>
      <c r="M36" s="293" t="s">
        <v>850</v>
      </c>
    </row>
    <row r="37" spans="1:13">
      <c r="A37" s="303"/>
      <c r="B37" s="505"/>
      <c r="C37" s="243"/>
      <c r="H37" s="243"/>
      <c r="I37" s="303"/>
      <c r="J37" s="303"/>
      <c r="K37" s="303"/>
      <c r="L37" s="303"/>
      <c r="M37" s="507"/>
    </row>
    <row r="38" spans="1:13">
      <c r="A38" s="303"/>
      <c r="B38" s="248" t="s">
        <v>851</v>
      </c>
      <c r="C38" s="243"/>
      <c r="H38" s="303"/>
      <c r="I38" s="303"/>
      <c r="J38" s="303"/>
      <c r="K38" s="303"/>
      <c r="L38" s="303"/>
      <c r="M38" s="507"/>
    </row>
    <row r="39" spans="1:13">
      <c r="A39" s="303"/>
      <c r="B39" s="505" t="s">
        <v>852</v>
      </c>
      <c r="C39" s="243"/>
      <c r="H39" s="462"/>
      <c r="I39" s="303"/>
      <c r="J39" s="303"/>
      <c r="K39" s="305" t="s">
        <v>853</v>
      </c>
      <c r="L39" s="303"/>
      <c r="M39" s="293"/>
    </row>
    <row r="40" spans="1:13">
      <c r="A40" s="303"/>
      <c r="B40" s="505"/>
      <c r="C40" s="303"/>
      <c r="H40" s="256"/>
      <c r="I40" s="303"/>
      <c r="J40" s="303"/>
      <c r="K40" s="303"/>
      <c r="L40" s="303"/>
      <c r="M40" s="507"/>
    </row>
    <row r="41" spans="1:13" ht="15">
      <c r="A41" s="303"/>
      <c r="B41" s="292" t="s">
        <v>854</v>
      </c>
      <c r="C41" s="303"/>
      <c r="H41" s="509"/>
      <c r="I41" s="303"/>
      <c r="J41" s="303"/>
      <c r="K41" s="303"/>
      <c r="L41" s="303"/>
      <c r="M41" s="507"/>
    </row>
    <row r="42" spans="1:13">
      <c r="A42" s="303"/>
      <c r="B42" s="303"/>
      <c r="C42" s="303"/>
      <c r="H42" s="508"/>
      <c r="I42" s="303"/>
      <c r="J42" s="303"/>
      <c r="K42" s="303"/>
      <c r="L42" s="303"/>
      <c r="M42" s="507"/>
    </row>
    <row r="43" spans="1:13">
      <c r="A43" s="303"/>
      <c r="B43" s="303"/>
      <c r="C43" s="303"/>
      <c r="H43" s="508"/>
      <c r="I43" s="303"/>
      <c r="J43" s="303"/>
      <c r="K43" s="303"/>
      <c r="L43" s="303"/>
      <c r="M43" s="507"/>
    </row>
    <row r="44" spans="1:13">
      <c r="A44" s="303"/>
      <c r="B44" s="303"/>
      <c r="C44" s="303"/>
      <c r="H44" s="508"/>
      <c r="I44" s="303"/>
      <c r="J44" s="303"/>
      <c r="K44" s="303"/>
      <c r="L44" s="303"/>
      <c r="M44" s="507"/>
    </row>
    <row r="45" spans="1:13">
      <c r="A45" s="303"/>
      <c r="B45" s="303"/>
      <c r="C45" s="303"/>
      <c r="H45" s="509"/>
      <c r="I45" s="303"/>
      <c r="J45" s="303"/>
      <c r="K45" s="303"/>
      <c r="L45" s="303"/>
      <c r="M45" s="507"/>
    </row>
    <row r="46" spans="1:13">
      <c r="A46" s="303"/>
      <c r="B46" s="303"/>
      <c r="C46" s="303"/>
      <c r="H46" s="256"/>
      <c r="I46" s="303"/>
      <c r="J46" s="303"/>
      <c r="K46" s="303"/>
      <c r="L46" s="303"/>
      <c r="M46" s="507"/>
    </row>
    <row r="47" spans="1:13">
      <c r="A47" s="303"/>
      <c r="B47" s="248" t="s">
        <v>855</v>
      </c>
      <c r="C47" s="303"/>
      <c r="H47" s="256"/>
      <c r="I47" s="303"/>
      <c r="J47" s="303"/>
      <c r="K47" s="303"/>
      <c r="L47" s="303"/>
      <c r="M47" s="507"/>
    </row>
    <row r="48" spans="1:13" ht="5.25" customHeight="1">
      <c r="A48" s="303"/>
      <c r="B48" s="505"/>
      <c r="C48" s="303"/>
      <c r="H48" s="256"/>
      <c r="I48" s="303"/>
      <c r="J48" s="303"/>
      <c r="K48" s="303"/>
      <c r="L48" s="303"/>
      <c r="M48" s="507"/>
    </row>
    <row r="49" spans="1:13">
      <c r="A49" s="303"/>
      <c r="B49" s="247" t="s">
        <v>856</v>
      </c>
      <c r="C49" s="243"/>
      <c r="H49" s="303"/>
      <c r="I49" s="303"/>
      <c r="J49" s="303"/>
      <c r="K49" s="303"/>
      <c r="L49" s="303"/>
      <c r="M49" s="507"/>
    </row>
    <row r="50" spans="1:13">
      <c r="A50" s="303"/>
      <c r="B50" s="303" t="s">
        <v>857</v>
      </c>
      <c r="C50" s="243"/>
      <c r="H50" s="463"/>
      <c r="I50" s="510"/>
      <c r="J50" s="511"/>
      <c r="K50" s="301" t="s">
        <v>858</v>
      </c>
      <c r="L50" s="303"/>
      <c r="M50" s="293"/>
    </row>
    <row r="51" spans="1:13">
      <c r="A51" s="303"/>
      <c r="B51" s="296" t="s">
        <v>859</v>
      </c>
      <c r="C51" s="243"/>
      <c r="H51" s="303"/>
      <c r="I51" s="303" t="s">
        <v>34</v>
      </c>
      <c r="J51" s="303"/>
      <c r="K51" s="303"/>
      <c r="L51" s="303"/>
      <c r="M51" s="507"/>
    </row>
    <row r="52" spans="1:13">
      <c r="A52" s="303"/>
      <c r="B52" s="296" t="s">
        <v>860</v>
      </c>
      <c r="C52" s="243"/>
      <c r="H52" s="309"/>
      <c r="I52" s="302" t="e">
        <f>_WPE02/_WPE01</f>
        <v>#DIV/0!</v>
      </c>
      <c r="J52" s="504"/>
      <c r="K52" s="301" t="s">
        <v>861</v>
      </c>
      <c r="L52" s="303"/>
      <c r="M52" s="293"/>
    </row>
    <row r="53" spans="1:13">
      <c r="A53" s="303"/>
      <c r="B53" s="296" t="s">
        <v>862</v>
      </c>
      <c r="C53" s="243"/>
      <c r="H53" s="309"/>
      <c r="I53" s="302" t="e">
        <f>_WPE03/_WPE01</f>
        <v>#DIV/0!</v>
      </c>
      <c r="J53" s="504"/>
      <c r="K53" s="301" t="s">
        <v>863</v>
      </c>
      <c r="L53" s="303"/>
      <c r="M53" s="293"/>
    </row>
    <row r="54" spans="1:13">
      <c r="A54" s="303"/>
      <c r="B54" s="296"/>
      <c r="C54" s="243"/>
      <c r="H54" s="244"/>
      <c r="I54" s="244"/>
      <c r="K54" s="244"/>
      <c r="M54" s="244"/>
    </row>
    <row r="55" spans="1:13">
      <c r="A55" s="303"/>
      <c r="B55" s="247" t="s">
        <v>864</v>
      </c>
      <c r="C55" s="243"/>
      <c r="H55" s="244"/>
      <c r="I55" s="244"/>
      <c r="K55" s="244"/>
      <c r="M55" s="244"/>
    </row>
    <row r="56" spans="1:13">
      <c r="A56" s="303"/>
      <c r="B56" s="303" t="s">
        <v>865</v>
      </c>
      <c r="C56" s="243"/>
      <c r="H56" s="309"/>
      <c r="I56" s="244"/>
      <c r="K56" s="301" t="s">
        <v>866</v>
      </c>
      <c r="M56" s="293"/>
    </row>
    <row r="57" spans="1:13">
      <c r="A57" s="303"/>
      <c r="B57" s="296" t="s">
        <v>867</v>
      </c>
      <c r="C57" s="243"/>
      <c r="H57" s="309"/>
      <c r="I57" s="244"/>
      <c r="K57" s="301" t="s">
        <v>868</v>
      </c>
      <c r="M57" s="293"/>
    </row>
    <row r="58" spans="1:13">
      <c r="A58" s="303"/>
      <c r="B58" s="296" t="s">
        <v>869</v>
      </c>
      <c r="C58" s="243"/>
      <c r="H58" s="309"/>
      <c r="I58" s="244"/>
      <c r="K58" s="301" t="s">
        <v>870</v>
      </c>
      <c r="M58" s="293"/>
    </row>
    <row r="59" spans="1:13">
      <c r="A59" s="303"/>
      <c r="B59" s="296"/>
      <c r="C59" s="243"/>
      <c r="H59" s="479"/>
      <c r="I59" s="244"/>
      <c r="K59" s="303"/>
      <c r="M59" s="512"/>
    </row>
    <row r="60" spans="1:13">
      <c r="A60" s="303"/>
      <c r="B60" s="249" t="s">
        <v>871</v>
      </c>
      <c r="C60" s="243"/>
      <c r="H60" s="459"/>
      <c r="I60" s="303"/>
      <c r="J60" s="303"/>
      <c r="K60" s="301" t="s">
        <v>872</v>
      </c>
      <c r="L60" s="303"/>
      <c r="M60" s="293"/>
    </row>
    <row r="61" spans="1:13">
      <c r="A61" s="303"/>
      <c r="B61" s="296" t="s">
        <v>873</v>
      </c>
      <c r="C61" s="243"/>
      <c r="H61" s="303"/>
      <c r="I61" s="303"/>
      <c r="J61" s="303"/>
      <c r="K61" s="243"/>
      <c r="L61" s="243"/>
      <c r="M61" s="303"/>
    </row>
    <row r="62" spans="1:13">
      <c r="A62" s="303"/>
      <c r="B62" s="296"/>
      <c r="C62" s="243"/>
      <c r="H62" s="303"/>
      <c r="I62" s="303" t="s">
        <v>34</v>
      </c>
      <c r="J62" s="303"/>
      <c r="K62" s="243"/>
      <c r="L62" s="243"/>
      <c r="M62" s="303"/>
    </row>
    <row r="63" spans="1:13">
      <c r="A63" s="303"/>
      <c r="B63" s="249" t="s">
        <v>874</v>
      </c>
      <c r="C63" s="243"/>
      <c r="H63" s="463"/>
      <c r="I63" s="302" t="e">
        <f>_WEN11/_WPE01</f>
        <v>#DIV/0!</v>
      </c>
      <c r="J63" s="504"/>
      <c r="K63" s="513" t="s">
        <v>875</v>
      </c>
      <c r="L63" s="303"/>
      <c r="M63" s="293"/>
    </row>
    <row r="64" spans="1:13" ht="19.5" customHeight="1">
      <c r="A64" s="303"/>
      <c r="B64" s="303"/>
      <c r="C64" s="303"/>
      <c r="H64" s="244"/>
      <c r="I64" s="244"/>
      <c r="K64" s="244"/>
      <c r="M64" s="244"/>
    </row>
    <row r="65" spans="1:13">
      <c r="A65" s="303"/>
      <c r="B65" s="248" t="s">
        <v>876</v>
      </c>
      <c r="C65" s="243"/>
      <c r="H65" s="303"/>
      <c r="I65" s="303"/>
      <c r="J65" s="303"/>
      <c r="K65" s="303"/>
      <c r="L65" s="303"/>
      <c r="M65" s="507"/>
    </row>
    <row r="66" spans="1:13" ht="10.5" customHeight="1">
      <c r="A66" s="303"/>
      <c r="C66" s="243"/>
      <c r="H66" s="303"/>
      <c r="I66" s="303" t="s">
        <v>34</v>
      </c>
      <c r="J66" s="303"/>
      <c r="K66" s="303"/>
      <c r="L66" s="303"/>
      <c r="M66" s="507"/>
    </row>
    <row r="67" spans="1:13">
      <c r="A67" s="303"/>
      <c r="B67" s="296" t="s">
        <v>877</v>
      </c>
      <c r="C67" s="243"/>
      <c r="H67" s="309"/>
      <c r="I67" s="302" t="e">
        <f>_WMW10/_WPE01</f>
        <v>#DIV/0!</v>
      </c>
      <c r="J67" s="504"/>
      <c r="K67" s="301" t="s">
        <v>878</v>
      </c>
      <c r="L67" s="303"/>
      <c r="M67" s="293"/>
    </row>
    <row r="68" spans="1:13">
      <c r="A68" s="303"/>
      <c r="B68" s="247"/>
      <c r="C68" s="243"/>
      <c r="H68" s="514"/>
      <c r="I68" s="303"/>
      <c r="J68" s="303"/>
      <c r="K68" s="514"/>
      <c r="L68" s="514"/>
      <c r="M68" s="303"/>
    </row>
    <row r="69" spans="1:13">
      <c r="A69" s="303"/>
      <c r="B69" s="296" t="s">
        <v>879</v>
      </c>
      <c r="C69" s="243"/>
      <c r="H69" s="303"/>
      <c r="I69" s="303" t="s">
        <v>34</v>
      </c>
      <c r="J69" s="303"/>
      <c r="K69" s="303"/>
      <c r="L69" s="303"/>
      <c r="M69" s="303"/>
    </row>
    <row r="70" spans="1:13">
      <c r="A70" s="303"/>
      <c r="B70" s="296" t="s">
        <v>880</v>
      </c>
      <c r="C70" s="243"/>
      <c r="H70" s="309"/>
      <c r="I70" s="302" t="e">
        <f>_WMW11/_WPE01</f>
        <v>#DIV/0!</v>
      </c>
      <c r="J70" s="504"/>
      <c r="K70" s="301" t="s">
        <v>881</v>
      </c>
      <c r="L70" s="303"/>
      <c r="M70" s="293"/>
    </row>
    <row r="71" spans="1:13">
      <c r="A71" s="303"/>
      <c r="B71" s="303"/>
      <c r="C71" s="243"/>
      <c r="H71" s="303"/>
      <c r="I71" s="303"/>
      <c r="J71" s="303"/>
      <c r="K71" s="303"/>
      <c r="L71" s="303"/>
      <c r="M71" s="303"/>
    </row>
    <row r="72" spans="1:13">
      <c r="A72" s="303"/>
      <c r="C72" s="243"/>
      <c r="H72" s="303"/>
      <c r="I72" s="244"/>
      <c r="J72" s="303"/>
      <c r="K72" s="303"/>
      <c r="L72" s="303"/>
      <c r="M72" s="303"/>
    </row>
    <row r="73" spans="1:13">
      <c r="A73" s="303"/>
      <c r="B73" s="308" t="s">
        <v>882</v>
      </c>
      <c r="C73" s="243"/>
      <c r="H73" s="244"/>
      <c r="I73" s="303"/>
      <c r="K73" s="244"/>
      <c r="L73" s="303"/>
      <c r="M73" s="512"/>
    </row>
    <row r="74" spans="1:13">
      <c r="A74" s="303"/>
      <c r="B74" s="303" t="s">
        <v>865</v>
      </c>
      <c r="C74" s="243"/>
      <c r="H74" s="309"/>
      <c r="I74" s="307"/>
      <c r="J74" s="504"/>
      <c r="K74" s="301" t="s">
        <v>883</v>
      </c>
      <c r="L74" s="303"/>
      <c r="M74" s="293"/>
    </row>
    <row r="75" spans="1:13">
      <c r="A75" s="303"/>
      <c r="B75" s="296" t="s">
        <v>867</v>
      </c>
      <c r="C75" s="243"/>
      <c r="H75" s="309"/>
      <c r="I75" s="307"/>
      <c r="J75" s="504"/>
      <c r="K75" s="301" t="s">
        <v>884</v>
      </c>
      <c r="L75" s="303"/>
      <c r="M75" s="293"/>
    </row>
    <row r="76" spans="1:13">
      <c r="A76" s="303"/>
      <c r="B76" s="296" t="s">
        <v>869</v>
      </c>
      <c r="C76" s="243"/>
      <c r="H76" s="309"/>
      <c r="I76" s="307"/>
      <c r="J76" s="504"/>
      <c r="K76" s="301" t="s">
        <v>885</v>
      </c>
      <c r="L76" s="303"/>
      <c r="M76" s="293"/>
    </row>
    <row r="77" spans="1:13">
      <c r="A77" s="303"/>
      <c r="B77" s="303"/>
      <c r="C77" s="243"/>
      <c r="H77" s="303"/>
      <c r="I77" s="303"/>
      <c r="J77" s="303"/>
      <c r="K77" s="303"/>
      <c r="L77" s="303"/>
      <c r="M77" s="303"/>
    </row>
    <row r="78" spans="1:13">
      <c r="A78" s="303"/>
      <c r="B78" s="308" t="s">
        <v>886</v>
      </c>
      <c r="C78" s="296"/>
      <c r="D78" s="296"/>
      <c r="H78" s="303"/>
      <c r="I78" s="303"/>
      <c r="J78" s="303"/>
      <c r="K78" s="303"/>
      <c r="L78" s="303"/>
      <c r="M78" s="303"/>
    </row>
    <row r="79" spans="1:13">
      <c r="A79" s="303"/>
      <c r="B79" s="308" t="s">
        <v>887</v>
      </c>
      <c r="C79" s="243"/>
      <c r="H79" s="244"/>
      <c r="I79" s="244"/>
      <c r="K79" s="244"/>
      <c r="M79" s="244"/>
    </row>
    <row r="80" spans="1:13">
      <c r="A80" s="303"/>
      <c r="B80" s="303" t="s">
        <v>865</v>
      </c>
      <c r="C80" s="243"/>
      <c r="H80" s="309"/>
      <c r="I80" s="307"/>
      <c r="J80" s="504"/>
      <c r="K80" s="301" t="s">
        <v>888</v>
      </c>
      <c r="L80" s="303"/>
      <c r="M80" s="293"/>
    </row>
    <row r="81" spans="1:13">
      <c r="A81" s="303"/>
      <c r="B81" s="296" t="s">
        <v>867</v>
      </c>
      <c r="C81" s="243"/>
      <c r="H81" s="309"/>
      <c r="I81" s="307"/>
      <c r="J81" s="504"/>
      <c r="K81" s="301" t="s">
        <v>889</v>
      </c>
      <c r="L81" s="303"/>
      <c r="M81" s="293"/>
    </row>
    <row r="82" spans="1:13">
      <c r="A82" s="303"/>
      <c r="B82" s="296" t="s">
        <v>869</v>
      </c>
      <c r="C82" s="243"/>
      <c r="H82" s="309"/>
      <c r="I82" s="307"/>
      <c r="J82" s="504"/>
      <c r="K82" s="301" t="s">
        <v>890</v>
      </c>
      <c r="L82" s="303"/>
      <c r="M82" s="293"/>
    </row>
    <row r="83" spans="1:13" ht="18" customHeight="1">
      <c r="A83" s="303"/>
      <c r="B83" s="303"/>
      <c r="C83" s="303"/>
      <c r="H83" s="509"/>
      <c r="I83" s="303"/>
      <c r="J83" s="303"/>
      <c r="K83" s="303"/>
      <c r="L83" s="303"/>
      <c r="M83" s="507"/>
    </row>
    <row r="84" spans="1:13">
      <c r="A84" s="303"/>
      <c r="B84" s="248" t="s">
        <v>891</v>
      </c>
      <c r="C84" s="243"/>
      <c r="H84" s="303"/>
      <c r="I84" s="303"/>
      <c r="J84" s="303"/>
      <c r="K84" s="303"/>
      <c r="L84" s="303"/>
      <c r="M84" s="507"/>
    </row>
    <row r="85" spans="1:13">
      <c r="A85" s="303"/>
      <c r="B85" s="296" t="s">
        <v>892</v>
      </c>
      <c r="C85" s="243"/>
      <c r="H85" s="303"/>
      <c r="I85" s="303"/>
      <c r="J85" s="303"/>
      <c r="K85" s="303"/>
      <c r="L85" s="303"/>
      <c r="M85" s="507"/>
    </row>
    <row r="86" spans="1:13">
      <c r="A86" s="303"/>
      <c r="B86" s="296" t="s">
        <v>893</v>
      </c>
      <c r="C86" s="243"/>
      <c r="H86" s="303"/>
      <c r="I86" s="303"/>
      <c r="J86" s="303"/>
      <c r="K86" s="303"/>
      <c r="L86" s="303"/>
      <c r="M86" s="507"/>
    </row>
    <row r="87" spans="1:13">
      <c r="A87" s="303"/>
      <c r="B87" s="303"/>
      <c r="C87" s="243"/>
      <c r="H87" s="303"/>
      <c r="I87" s="303" t="s">
        <v>34</v>
      </c>
      <c r="J87" s="303"/>
      <c r="K87" s="303"/>
      <c r="L87" s="303"/>
      <c r="M87" s="514"/>
    </row>
    <row r="88" spans="1:13">
      <c r="A88" s="303"/>
      <c r="B88" s="296" t="s">
        <v>894</v>
      </c>
      <c r="C88" s="243"/>
      <c r="H88" s="309"/>
      <c r="I88" s="302" t="e">
        <f>_WBAUM/$H$97</f>
        <v>#DIV/0!</v>
      </c>
      <c r="J88" s="504"/>
      <c r="K88" s="513" t="s">
        <v>895</v>
      </c>
      <c r="L88" s="303"/>
      <c r="M88" s="293"/>
    </row>
    <row r="89" spans="1:13">
      <c r="A89" s="303"/>
      <c r="B89" s="296"/>
      <c r="C89" s="243"/>
      <c r="H89" s="303"/>
      <c r="I89" s="303"/>
      <c r="J89" s="303"/>
      <c r="K89" s="303"/>
      <c r="L89" s="303"/>
      <c r="M89" s="303"/>
    </row>
    <row r="90" spans="1:13">
      <c r="A90" s="303"/>
      <c r="B90" s="296" t="s">
        <v>896</v>
      </c>
      <c r="C90" s="243"/>
      <c r="H90" s="309"/>
      <c r="I90" s="302" t="e">
        <f>_WEMPF/H97</f>
        <v>#DIV/0!</v>
      </c>
      <c r="J90" s="504"/>
      <c r="K90" s="513" t="s">
        <v>897</v>
      </c>
      <c r="L90" s="303"/>
      <c r="M90" s="293"/>
    </row>
    <row r="91" spans="1:13">
      <c r="A91" s="303"/>
      <c r="B91" s="296"/>
      <c r="C91" s="243"/>
      <c r="H91" s="303"/>
      <c r="I91" s="303"/>
      <c r="J91" s="303"/>
      <c r="K91" s="303"/>
      <c r="L91" s="303"/>
      <c r="M91" s="303"/>
    </row>
    <row r="92" spans="1:13">
      <c r="A92" s="303"/>
      <c r="B92" s="296" t="s">
        <v>898</v>
      </c>
      <c r="C92" s="243"/>
      <c r="H92" s="309"/>
      <c r="I92" s="302" t="e">
        <f>_WWERB/H97</f>
        <v>#DIV/0!</v>
      </c>
      <c r="J92" s="504"/>
      <c r="K92" s="513" t="s">
        <v>899</v>
      </c>
      <c r="L92" s="303"/>
      <c r="M92" s="293"/>
    </row>
    <row r="93" spans="1:13">
      <c r="A93" s="303"/>
      <c r="B93" s="296"/>
      <c r="C93" s="243"/>
      <c r="H93" s="303"/>
      <c r="I93" s="303"/>
      <c r="J93" s="303"/>
      <c r="K93" s="303"/>
      <c r="L93" s="303"/>
      <c r="M93" s="303"/>
    </row>
    <row r="94" spans="1:13">
      <c r="A94" s="303"/>
      <c r="B94" s="296" t="s">
        <v>900</v>
      </c>
      <c r="C94" s="243"/>
      <c r="H94" s="309"/>
      <c r="I94" s="302" t="e">
        <f>_WMESS/H97</f>
        <v>#DIV/0!</v>
      </c>
      <c r="J94" s="504"/>
      <c r="K94" s="513" t="s">
        <v>901</v>
      </c>
      <c r="L94" s="303"/>
      <c r="M94" s="293"/>
    </row>
    <row r="95" spans="1:13">
      <c r="A95" s="303"/>
      <c r="B95" s="296"/>
      <c r="C95" s="243"/>
      <c r="H95" s="303"/>
      <c r="I95" s="303"/>
      <c r="J95" s="303"/>
      <c r="K95" s="303"/>
      <c r="L95" s="303"/>
      <c r="M95" s="303"/>
    </row>
    <row r="96" spans="1:13">
      <c r="A96" s="303"/>
      <c r="B96" s="296" t="s">
        <v>902</v>
      </c>
      <c r="C96" s="243"/>
      <c r="H96" s="309"/>
      <c r="I96" s="302" t="e">
        <f>_WSONS/H97</f>
        <v>#DIV/0!</v>
      </c>
      <c r="J96" s="504"/>
      <c r="K96" s="513" t="s">
        <v>903</v>
      </c>
      <c r="L96" s="303"/>
      <c r="M96" s="293"/>
    </row>
    <row r="97" spans="1:13" ht="19.5" customHeight="1">
      <c r="A97" s="303"/>
      <c r="B97" s="303"/>
      <c r="C97" s="243"/>
      <c r="H97" s="310">
        <f>_WSONS+_WMESS+_WWERB+_WEMPF+_WBAUM</f>
        <v>0</v>
      </c>
      <c r="I97" s="303"/>
      <c r="J97" s="303"/>
      <c r="K97" s="303"/>
      <c r="L97" s="303"/>
      <c r="M97" s="303"/>
    </row>
    <row r="98" spans="1:13">
      <c r="A98" s="303"/>
      <c r="B98" s="248" t="s">
        <v>904</v>
      </c>
      <c r="C98" s="243"/>
      <c r="H98" s="303"/>
      <c r="I98" s="303"/>
      <c r="J98" s="303"/>
      <c r="K98" s="243"/>
      <c r="L98" s="243"/>
      <c r="M98" s="303"/>
    </row>
    <row r="99" spans="1:13">
      <c r="A99" s="303"/>
      <c r="B99" s="303"/>
      <c r="C99" s="243"/>
      <c r="H99" s="303"/>
      <c r="I99" s="303"/>
      <c r="J99" s="303"/>
      <c r="K99" s="303"/>
      <c r="L99" s="303"/>
      <c r="M99" s="303"/>
    </row>
    <row r="100" spans="1:13">
      <c r="A100" s="303"/>
      <c r="B100" s="243" t="s">
        <v>905</v>
      </c>
      <c r="C100" s="243"/>
      <c r="H100" s="463"/>
      <c r="I100" s="510"/>
      <c r="J100" s="511"/>
      <c r="K100" s="513" t="s">
        <v>906</v>
      </c>
      <c r="L100" s="303"/>
      <c r="M100" s="293"/>
    </row>
    <row r="101" spans="1:13">
      <c r="A101" s="303"/>
      <c r="B101" s="247"/>
      <c r="C101" s="303"/>
      <c r="H101" s="515"/>
      <c r="I101" s="303"/>
      <c r="J101" s="303"/>
      <c r="K101" s="303"/>
      <c r="L101" s="303"/>
      <c r="M101" s="512"/>
    </row>
    <row r="102" spans="1:13" ht="15">
      <c r="A102" s="303"/>
      <c r="B102" s="292" t="s">
        <v>907</v>
      </c>
      <c r="C102" s="303"/>
      <c r="H102" s="303"/>
      <c r="I102" s="303"/>
      <c r="J102" s="303"/>
      <c r="K102" s="254"/>
      <c r="L102" s="254"/>
      <c r="M102" s="293" t="s">
        <v>908</v>
      </c>
    </row>
    <row r="103" spans="1:13">
      <c r="A103" s="303"/>
      <c r="B103" s="243"/>
      <c r="C103" s="303"/>
      <c r="H103" s="303"/>
      <c r="I103" s="303"/>
      <c r="J103" s="303"/>
      <c r="K103" s="254"/>
      <c r="L103" s="254"/>
      <c r="M103" s="303"/>
    </row>
    <row r="104" spans="1:13">
      <c r="A104" s="303"/>
      <c r="B104" s="248" t="s">
        <v>909</v>
      </c>
      <c r="C104" s="303"/>
      <c r="H104" s="516"/>
      <c r="I104" s="303"/>
      <c r="J104" s="303"/>
      <c r="K104" s="301" t="s">
        <v>910</v>
      </c>
      <c r="L104" s="254"/>
      <c r="M104" s="293"/>
    </row>
    <row r="105" spans="1:13">
      <c r="A105" s="303"/>
      <c r="B105" s="507"/>
      <c r="C105" s="303"/>
      <c r="H105" s="303"/>
      <c r="I105" s="303"/>
      <c r="J105" s="303"/>
      <c r="K105" s="303"/>
      <c r="L105" s="254"/>
      <c r="M105" s="507"/>
    </row>
    <row r="106" spans="1:13">
      <c r="A106" s="303"/>
      <c r="B106" s="248" t="s">
        <v>911</v>
      </c>
      <c r="C106" s="303"/>
      <c r="H106" s="303"/>
      <c r="I106" s="303"/>
      <c r="J106" s="303"/>
      <c r="K106" s="303"/>
      <c r="L106" s="254"/>
      <c r="M106" s="507"/>
    </row>
    <row r="107" spans="1:13">
      <c r="A107" s="303"/>
      <c r="B107" s="248" t="s">
        <v>912</v>
      </c>
      <c r="C107" s="303"/>
      <c r="H107" s="516"/>
      <c r="I107" s="303"/>
      <c r="J107" s="303"/>
      <c r="K107" s="301" t="s">
        <v>913</v>
      </c>
      <c r="L107" s="254"/>
      <c r="M107" s="293"/>
    </row>
    <row r="108" spans="1:13">
      <c r="A108" s="303"/>
      <c r="B108" s="250"/>
      <c r="C108" s="303"/>
      <c r="H108" s="511"/>
      <c r="I108" s="303"/>
      <c r="J108" s="303"/>
      <c r="K108" s="303"/>
      <c r="L108" s="254"/>
      <c r="M108" s="507"/>
    </row>
    <row r="109" spans="1:13" ht="15">
      <c r="A109" s="303"/>
      <c r="B109" s="292" t="s">
        <v>914</v>
      </c>
      <c r="C109" s="303"/>
      <c r="H109" s="511"/>
      <c r="I109" s="303"/>
      <c r="J109" s="303"/>
      <c r="K109" s="303"/>
      <c r="L109" s="254"/>
      <c r="M109" s="293" t="s">
        <v>908</v>
      </c>
    </row>
    <row r="110" spans="1:13">
      <c r="A110" s="303"/>
      <c r="B110" s="250"/>
      <c r="C110" s="303"/>
      <c r="H110" s="511"/>
      <c r="I110" s="303"/>
      <c r="J110" s="303"/>
      <c r="K110" s="303"/>
      <c r="L110" s="254"/>
      <c r="M110" s="507"/>
    </row>
    <row r="111" spans="1:13">
      <c r="A111" s="303"/>
      <c r="B111" s="243" t="s">
        <v>915</v>
      </c>
      <c r="C111" s="303"/>
      <c r="H111" s="303"/>
      <c r="I111" s="303"/>
      <c r="J111" s="303"/>
      <c r="K111" s="303"/>
      <c r="L111" s="254"/>
      <c r="M111" s="507"/>
    </row>
    <row r="112" spans="1:13">
      <c r="A112" s="303"/>
      <c r="B112" s="517" t="s">
        <v>916</v>
      </c>
      <c r="C112" s="303"/>
      <c r="H112" s="516"/>
      <c r="I112" s="303"/>
      <c r="J112" s="303"/>
      <c r="K112" s="301" t="s">
        <v>917</v>
      </c>
      <c r="L112" s="254"/>
      <c r="M112" s="293"/>
    </row>
    <row r="113" spans="1:13">
      <c r="A113" s="303"/>
      <c r="B113" s="303" t="s">
        <v>918</v>
      </c>
      <c r="C113" s="303"/>
      <c r="H113" s="303"/>
      <c r="I113" s="303"/>
      <c r="J113" s="303"/>
      <c r="K113" s="303"/>
      <c r="L113" s="254"/>
      <c r="M113" s="507"/>
    </row>
    <row r="114" spans="1:13">
      <c r="A114" s="303"/>
      <c r="B114" s="303"/>
      <c r="C114" s="303"/>
      <c r="H114" s="303"/>
      <c r="I114" s="303"/>
      <c r="J114" s="303"/>
      <c r="K114" s="303"/>
      <c r="L114" s="254"/>
      <c r="M114" s="507"/>
    </row>
    <row r="115" spans="1:13">
      <c r="A115" s="303"/>
      <c r="B115" s="248" t="s">
        <v>919</v>
      </c>
      <c r="C115" s="303"/>
      <c r="H115" s="516"/>
      <c r="I115" s="303"/>
      <c r="J115" s="303"/>
      <c r="K115" s="301" t="s">
        <v>920</v>
      </c>
      <c r="L115" s="254"/>
      <c r="M115" s="293"/>
    </row>
    <row r="116" spans="1:13">
      <c r="A116" s="303"/>
      <c r="B116" s="303"/>
      <c r="C116" s="303"/>
      <c r="H116" s="303"/>
      <c r="I116" s="303"/>
      <c r="J116" s="303"/>
      <c r="K116" s="303"/>
      <c r="L116" s="254"/>
      <c r="M116" s="507"/>
    </row>
    <row r="117" spans="1:13">
      <c r="A117" s="303"/>
      <c r="B117" s="243" t="s">
        <v>921</v>
      </c>
      <c r="C117" s="303"/>
      <c r="H117" s="516"/>
      <c r="I117" s="303"/>
      <c r="J117" s="303"/>
      <c r="K117" s="301" t="s">
        <v>922</v>
      </c>
      <c r="L117" s="254"/>
      <c r="M117" s="293"/>
    </row>
    <row r="118" spans="1:13">
      <c r="A118" s="303"/>
      <c r="B118" s="243"/>
      <c r="C118" s="303"/>
      <c r="H118" s="303"/>
      <c r="I118" s="303"/>
      <c r="J118" s="303"/>
      <c r="K118" s="82"/>
      <c r="L118" s="254"/>
      <c r="M118" s="507"/>
    </row>
    <row r="119" spans="1:13">
      <c r="A119" s="303"/>
      <c r="B119" s="243" t="s">
        <v>923</v>
      </c>
      <c r="C119" s="303"/>
      <c r="H119" s="516"/>
      <c r="I119" s="303"/>
      <c r="J119" s="303"/>
      <c r="K119" s="301" t="s">
        <v>924</v>
      </c>
      <c r="L119" s="254"/>
      <c r="M119" s="293"/>
    </row>
    <row r="120" spans="1:13">
      <c r="A120" s="303"/>
      <c r="B120" s="243"/>
      <c r="C120" s="303"/>
      <c r="H120" s="303"/>
      <c r="I120" s="303"/>
      <c r="J120" s="303"/>
      <c r="K120" s="303"/>
      <c r="L120" s="254"/>
      <c r="M120" s="507"/>
    </row>
    <row r="121" spans="1:13">
      <c r="A121" s="303"/>
      <c r="B121" s="243" t="s">
        <v>925</v>
      </c>
      <c r="C121" s="303"/>
      <c r="H121" s="516"/>
      <c r="I121" s="303"/>
      <c r="J121" s="303"/>
      <c r="K121" s="518" t="s">
        <v>926</v>
      </c>
      <c r="L121" s="254"/>
      <c r="M121" s="293"/>
    </row>
    <row r="122" spans="1:13">
      <c r="A122" s="303"/>
      <c r="B122" s="243"/>
      <c r="C122" s="303"/>
      <c r="H122" s="303"/>
      <c r="I122" s="303"/>
      <c r="J122" s="303"/>
      <c r="K122" s="82"/>
      <c r="L122" s="254"/>
      <c r="M122" s="507"/>
    </row>
    <row r="123" spans="1:13">
      <c r="A123" s="303"/>
      <c r="B123" s="251" t="s">
        <v>172</v>
      </c>
      <c r="C123" s="303"/>
      <c r="H123" s="300">
        <f>IF(AND(ISBLANK(_WLG10),ISBLANK(_WAA10),ISBLANK(_WSA10),ISBLANK(_WUK10),ISBLANK(_WED10),),"",_WLG10+_WAA10+_WSA10+_WUK10+_WED10)</f>
        <v>0</v>
      </c>
      <c r="I123" s="303"/>
      <c r="J123" s="243"/>
      <c r="K123" s="32" t="s">
        <v>927</v>
      </c>
      <c r="L123" s="254"/>
      <c r="M123" s="293"/>
    </row>
    <row r="124" spans="1:13">
      <c r="A124" s="303"/>
      <c r="B124" s="243"/>
      <c r="C124" s="303"/>
      <c r="H124" s="511"/>
      <c r="I124" s="303"/>
      <c r="J124" s="303"/>
      <c r="K124" s="303"/>
      <c r="L124" s="254"/>
      <c r="M124" s="507"/>
    </row>
    <row r="125" spans="1:13" ht="13.5" thickBot="1">
      <c r="A125" s="303"/>
      <c r="B125" s="243"/>
      <c r="C125" s="303"/>
      <c r="H125" s="511"/>
      <c r="I125" s="303"/>
      <c r="J125" s="303"/>
      <c r="K125" s="303"/>
      <c r="L125" s="254"/>
      <c r="M125" s="507"/>
    </row>
    <row r="126" spans="1:13" ht="15.75" thickBot="1">
      <c r="A126" s="303"/>
      <c r="B126" s="292" t="s">
        <v>928</v>
      </c>
      <c r="C126" s="303"/>
      <c r="H126" s="299">
        <f>_WUE30+_WUE40-_WGK10</f>
        <v>0</v>
      </c>
      <c r="I126" s="303"/>
      <c r="J126" s="243"/>
      <c r="K126" s="10" t="s">
        <v>929</v>
      </c>
      <c r="L126" s="303"/>
      <c r="M126" s="293"/>
    </row>
    <row r="127" spans="1:13">
      <c r="H127" s="303"/>
      <c r="I127" s="303"/>
      <c r="J127" s="303"/>
      <c r="K127" s="303"/>
      <c r="L127" s="303"/>
      <c r="M127" s="303"/>
    </row>
    <row r="128" spans="1:13">
      <c r="H128" s="244"/>
      <c r="I128" s="244"/>
      <c r="K128" s="244"/>
      <c r="M128" s="244"/>
    </row>
    <row r="129" spans="8:13">
      <c r="H129" s="244"/>
      <c r="I129" s="244"/>
      <c r="K129" s="244"/>
      <c r="M129" s="244"/>
    </row>
    <row r="130" spans="8:13">
      <c r="H130" s="244"/>
      <c r="I130" s="244"/>
      <c r="K130" s="244"/>
      <c r="M130" s="244"/>
    </row>
    <row r="131" spans="8:13">
      <c r="H131" s="244"/>
      <c r="I131" s="244"/>
      <c r="K131" s="244"/>
      <c r="M131" s="244"/>
    </row>
    <row r="132" spans="8:13">
      <c r="H132" s="244"/>
      <c r="I132" s="244"/>
      <c r="K132" s="244"/>
      <c r="M132" s="244"/>
    </row>
    <row r="133" spans="8:13">
      <c r="H133" s="244"/>
      <c r="I133" s="244"/>
      <c r="K133" s="244"/>
      <c r="M133" s="244"/>
    </row>
    <row r="134" spans="8:13">
      <c r="H134" s="244"/>
      <c r="I134" s="244"/>
      <c r="K134" s="244"/>
      <c r="M134" s="244"/>
    </row>
    <row r="135" spans="8:13">
      <c r="H135" s="244"/>
      <c r="I135" s="244"/>
      <c r="K135" s="244"/>
      <c r="M135" s="244"/>
    </row>
    <row r="136" spans="8:13">
      <c r="H136" s="244"/>
      <c r="I136" s="244"/>
      <c r="K136" s="244"/>
      <c r="M136" s="244"/>
    </row>
    <row r="137" spans="8:13">
      <c r="H137" s="244"/>
      <c r="I137" s="244"/>
      <c r="K137" s="244"/>
      <c r="M137" s="244"/>
    </row>
    <row r="138" spans="8:13">
      <c r="H138" s="244"/>
      <c r="I138" s="244"/>
      <c r="K138" s="244"/>
      <c r="M138" s="244"/>
    </row>
    <row r="139" spans="8:13">
      <c r="H139" s="244"/>
      <c r="I139" s="244"/>
      <c r="K139" s="244"/>
      <c r="M139" s="244"/>
    </row>
    <row r="140" spans="8:13">
      <c r="H140" s="244"/>
      <c r="I140" s="244"/>
      <c r="K140" s="244"/>
      <c r="M140" s="244"/>
    </row>
    <row r="141" spans="8:13">
      <c r="H141" s="244"/>
      <c r="I141" s="244"/>
      <c r="K141" s="244"/>
      <c r="M141" s="244"/>
    </row>
    <row r="142" spans="8:13">
      <c r="H142" s="244"/>
      <c r="I142" s="244"/>
      <c r="K142" s="244"/>
      <c r="M142" s="244"/>
    </row>
    <row r="143" spans="8:13">
      <c r="H143" s="244"/>
      <c r="I143" s="244"/>
      <c r="K143" s="244"/>
      <c r="M143" s="244"/>
    </row>
    <row r="144" spans="8:13">
      <c r="H144" s="244"/>
      <c r="I144" s="244"/>
      <c r="K144" s="244"/>
      <c r="M144" s="244"/>
    </row>
    <row r="145" spans="8:13">
      <c r="H145" s="244"/>
      <c r="I145" s="244"/>
      <c r="K145" s="244"/>
      <c r="M145" s="244"/>
    </row>
    <row r="146" spans="8:13">
      <c r="H146" s="244"/>
      <c r="I146" s="244"/>
      <c r="K146" s="244"/>
      <c r="M146" s="244"/>
    </row>
    <row r="147" spans="8:13">
      <c r="H147" s="244"/>
      <c r="I147" s="244"/>
      <c r="K147" s="244"/>
      <c r="M147" s="244"/>
    </row>
    <row r="148" spans="8:13">
      <c r="H148" s="244"/>
      <c r="I148" s="244"/>
      <c r="K148" s="244"/>
      <c r="M148" s="244"/>
    </row>
    <row r="149" spans="8:13">
      <c r="H149" s="244"/>
      <c r="I149" s="244"/>
      <c r="K149" s="244"/>
      <c r="M149" s="244"/>
    </row>
    <row r="150" spans="8:13">
      <c r="H150" s="244"/>
      <c r="I150" s="244"/>
      <c r="K150" s="244"/>
      <c r="M150" s="244"/>
    </row>
    <row r="151" spans="8:13">
      <c r="H151" s="244"/>
      <c r="I151" s="244"/>
      <c r="K151" s="244"/>
      <c r="M151" s="244"/>
    </row>
    <row r="152" spans="8:13">
      <c r="H152" s="244"/>
      <c r="I152" s="244"/>
      <c r="K152" s="244"/>
      <c r="M152" s="244"/>
    </row>
    <row r="153" spans="8:13">
      <c r="H153" s="244"/>
      <c r="I153" s="244"/>
      <c r="K153" s="244"/>
      <c r="M153" s="244"/>
    </row>
    <row r="154" spans="8:13">
      <c r="H154" s="244"/>
      <c r="I154" s="244"/>
      <c r="K154" s="244"/>
      <c r="M154" s="244"/>
    </row>
    <row r="155" spans="8:13">
      <c r="H155" s="244"/>
      <c r="I155" s="244"/>
      <c r="K155" s="244"/>
      <c r="M155" s="244"/>
    </row>
    <row r="156" spans="8:13">
      <c r="H156" s="244"/>
      <c r="I156" s="244"/>
      <c r="K156" s="244"/>
      <c r="M156" s="244"/>
    </row>
    <row r="157" spans="8:13">
      <c r="H157" s="244"/>
      <c r="I157" s="244"/>
      <c r="K157" s="244"/>
      <c r="M157" s="244"/>
    </row>
    <row r="158" spans="8:13">
      <c r="H158" s="244"/>
      <c r="I158" s="244"/>
      <c r="K158" s="244"/>
      <c r="M158" s="244"/>
    </row>
    <row r="159" spans="8:13">
      <c r="H159" s="244"/>
      <c r="I159" s="244"/>
      <c r="K159" s="244"/>
      <c r="M159" s="244"/>
    </row>
    <row r="160" spans="8:13">
      <c r="H160" s="244"/>
      <c r="I160" s="244"/>
      <c r="K160" s="244"/>
      <c r="M160" s="244"/>
    </row>
    <row r="161" spans="8:13">
      <c r="H161" s="244"/>
      <c r="I161" s="244"/>
      <c r="K161" s="244"/>
      <c r="M161" s="244"/>
    </row>
    <row r="162" spans="8:13">
      <c r="H162" s="244"/>
      <c r="I162" s="244"/>
      <c r="K162" s="244"/>
      <c r="M162" s="244"/>
    </row>
    <row r="163" spans="8:13">
      <c r="H163" s="244"/>
      <c r="I163" s="244"/>
      <c r="K163" s="244"/>
      <c r="M163" s="244"/>
    </row>
    <row r="164" spans="8:13">
      <c r="H164" s="244"/>
      <c r="I164" s="244"/>
      <c r="K164" s="244"/>
      <c r="M164" s="244"/>
    </row>
    <row r="165" spans="8:13">
      <c r="H165" s="244"/>
      <c r="I165" s="244"/>
      <c r="K165" s="244"/>
      <c r="M165" s="244"/>
    </row>
    <row r="166" spans="8:13">
      <c r="H166" s="244"/>
      <c r="I166" s="244"/>
      <c r="K166" s="244"/>
      <c r="M166" s="244"/>
    </row>
    <row r="167" spans="8:13">
      <c r="H167" s="244"/>
      <c r="I167" s="244"/>
      <c r="K167" s="244"/>
      <c r="M167" s="244"/>
    </row>
    <row r="168" spans="8:13">
      <c r="H168" s="244"/>
      <c r="I168" s="244"/>
      <c r="K168" s="244"/>
      <c r="M168" s="244"/>
    </row>
    <row r="169" spans="8:13">
      <c r="H169" s="244"/>
      <c r="I169" s="244"/>
      <c r="K169" s="244"/>
      <c r="M169" s="244"/>
    </row>
    <row r="170" spans="8:13">
      <c r="H170" s="244"/>
      <c r="I170" s="244"/>
      <c r="K170" s="244"/>
      <c r="M170" s="244"/>
    </row>
    <row r="171" spans="8:13">
      <c r="H171" s="244"/>
      <c r="I171" s="244"/>
      <c r="K171" s="244"/>
      <c r="M171" s="244"/>
    </row>
    <row r="172" spans="8:13">
      <c r="H172" s="244"/>
      <c r="I172" s="244"/>
      <c r="K172" s="244"/>
      <c r="M172" s="244"/>
    </row>
    <row r="173" spans="8:13">
      <c r="H173" s="244"/>
      <c r="I173" s="244"/>
      <c r="K173" s="244"/>
      <c r="M173" s="244"/>
    </row>
    <row r="174" spans="8:13">
      <c r="H174" s="244"/>
      <c r="I174" s="244"/>
      <c r="K174" s="244"/>
      <c r="M174" s="244"/>
    </row>
    <row r="175" spans="8:13">
      <c r="H175" s="244"/>
      <c r="I175" s="244"/>
      <c r="K175" s="244"/>
      <c r="M175" s="244"/>
    </row>
    <row r="176" spans="8:13">
      <c r="H176" s="244"/>
      <c r="I176" s="244"/>
      <c r="K176" s="244"/>
      <c r="M176" s="244"/>
    </row>
    <row r="177" spans="8:13">
      <c r="H177" s="244"/>
      <c r="I177" s="244"/>
      <c r="K177" s="244"/>
      <c r="M177" s="244"/>
    </row>
    <row r="178" spans="8:13">
      <c r="H178" s="244"/>
      <c r="I178" s="244"/>
      <c r="K178" s="244"/>
      <c r="M178" s="244"/>
    </row>
    <row r="179" spans="8:13">
      <c r="H179" s="244"/>
      <c r="I179" s="244"/>
      <c r="K179" s="244"/>
      <c r="M179" s="244"/>
    </row>
    <row r="180" spans="8:13">
      <c r="H180" s="244"/>
      <c r="I180" s="244"/>
      <c r="K180" s="244"/>
      <c r="M180" s="244"/>
    </row>
    <row r="181" spans="8:13">
      <c r="H181" s="244"/>
      <c r="I181" s="244"/>
      <c r="K181" s="244"/>
      <c r="M181" s="244"/>
    </row>
    <row r="182" spans="8:13">
      <c r="H182" s="244"/>
      <c r="I182" s="244"/>
      <c r="K182" s="244"/>
      <c r="M182" s="244"/>
    </row>
    <row r="183" spans="8:13">
      <c r="H183" s="244"/>
      <c r="I183" s="244"/>
      <c r="K183" s="244"/>
      <c r="M183" s="244"/>
    </row>
    <row r="184" spans="8:13">
      <c r="H184" s="244"/>
      <c r="I184" s="244"/>
      <c r="K184" s="244"/>
      <c r="M184" s="244"/>
    </row>
    <row r="185" spans="8:13">
      <c r="H185" s="244"/>
      <c r="I185" s="244"/>
      <c r="K185" s="244"/>
      <c r="M185" s="244"/>
    </row>
    <row r="186" spans="8:13">
      <c r="H186" s="244"/>
      <c r="I186" s="244"/>
      <c r="K186" s="244"/>
      <c r="M186" s="244"/>
    </row>
    <row r="187" spans="8:13">
      <c r="H187" s="244"/>
      <c r="I187" s="244"/>
      <c r="K187" s="244"/>
      <c r="M187" s="244"/>
    </row>
    <row r="188" spans="8:13">
      <c r="H188" s="244"/>
      <c r="I188" s="244"/>
      <c r="K188" s="244"/>
      <c r="M188" s="244"/>
    </row>
    <row r="189" spans="8:13">
      <c r="H189" s="244"/>
      <c r="I189" s="244"/>
      <c r="K189" s="244"/>
      <c r="M189" s="244"/>
    </row>
    <row r="190" spans="8:13">
      <c r="H190" s="244"/>
      <c r="I190" s="244"/>
      <c r="K190" s="244"/>
      <c r="M190" s="244"/>
    </row>
    <row r="191" spans="8:13">
      <c r="H191" s="244"/>
      <c r="I191" s="244"/>
      <c r="K191" s="244"/>
      <c r="M191" s="244"/>
    </row>
    <row r="192" spans="8:13">
      <c r="H192" s="244"/>
      <c r="I192" s="244"/>
      <c r="K192" s="244"/>
      <c r="M192" s="244"/>
    </row>
    <row r="193" spans="8:13">
      <c r="H193" s="244"/>
      <c r="I193" s="244"/>
      <c r="K193" s="244"/>
      <c r="M193" s="244"/>
    </row>
    <row r="194" spans="8:13">
      <c r="H194" s="244"/>
      <c r="I194" s="244"/>
      <c r="K194" s="244"/>
      <c r="M194" s="244"/>
    </row>
    <row r="195" spans="8:13">
      <c r="H195" s="244"/>
      <c r="I195" s="244"/>
      <c r="K195" s="244"/>
      <c r="M195" s="244"/>
    </row>
    <row r="196" spans="8:13">
      <c r="H196" s="244"/>
      <c r="I196" s="244"/>
      <c r="K196" s="244"/>
      <c r="M196" s="244"/>
    </row>
    <row r="197" spans="8:13">
      <c r="H197" s="244"/>
      <c r="I197" s="244"/>
      <c r="K197" s="244"/>
      <c r="M197" s="244"/>
    </row>
    <row r="198" spans="8:13">
      <c r="H198" s="244"/>
      <c r="I198" s="244"/>
      <c r="K198" s="244"/>
      <c r="M198" s="244"/>
    </row>
    <row r="199" spans="8:13">
      <c r="H199" s="244"/>
      <c r="I199" s="244"/>
      <c r="K199" s="244"/>
      <c r="M199" s="244"/>
    </row>
    <row r="200" spans="8:13">
      <c r="H200" s="244"/>
      <c r="I200" s="244"/>
      <c r="K200" s="244"/>
      <c r="M200" s="244"/>
    </row>
    <row r="201" spans="8:13">
      <c r="H201" s="244"/>
      <c r="I201" s="244"/>
      <c r="K201" s="244"/>
      <c r="M201" s="244"/>
    </row>
    <row r="202" spans="8:13">
      <c r="H202" s="244"/>
      <c r="I202" s="244"/>
      <c r="K202" s="244"/>
      <c r="M202" s="244"/>
    </row>
    <row r="203" spans="8:13">
      <c r="H203" s="244"/>
      <c r="I203" s="244"/>
      <c r="K203" s="244"/>
      <c r="M203" s="244"/>
    </row>
    <row r="204" spans="8:13">
      <c r="H204" s="244"/>
      <c r="I204" s="244"/>
      <c r="K204" s="244"/>
      <c r="M204" s="244"/>
    </row>
    <row r="205" spans="8:13">
      <c r="H205" s="244"/>
      <c r="I205" s="244"/>
      <c r="K205" s="244"/>
      <c r="M205" s="244"/>
    </row>
    <row r="206" spans="8:13">
      <c r="H206" s="244"/>
      <c r="I206" s="244"/>
      <c r="K206" s="244"/>
      <c r="M206" s="244"/>
    </row>
    <row r="207" spans="8:13">
      <c r="H207" s="244"/>
      <c r="I207" s="244"/>
      <c r="K207" s="244"/>
      <c r="M207" s="244"/>
    </row>
    <row r="208" spans="8:13">
      <c r="H208" s="244"/>
      <c r="I208" s="244"/>
      <c r="K208" s="244"/>
      <c r="M208" s="244"/>
    </row>
    <row r="209" spans="8:13">
      <c r="H209" s="244"/>
      <c r="I209" s="244"/>
      <c r="K209" s="244"/>
      <c r="M209" s="244"/>
    </row>
    <row r="210" spans="8:13">
      <c r="H210" s="244"/>
      <c r="I210" s="244"/>
      <c r="K210" s="244"/>
      <c r="M210" s="244"/>
    </row>
    <row r="211" spans="8:13">
      <c r="H211" s="244"/>
      <c r="I211" s="244"/>
      <c r="K211" s="244"/>
      <c r="M211" s="244"/>
    </row>
    <row r="212" spans="8:13">
      <c r="H212" s="244"/>
      <c r="I212" s="244"/>
      <c r="K212" s="244"/>
      <c r="M212" s="244"/>
    </row>
    <row r="213" spans="8:13">
      <c r="H213" s="244"/>
      <c r="I213" s="244"/>
      <c r="K213" s="244"/>
      <c r="M213" s="244"/>
    </row>
    <row r="214" spans="8:13">
      <c r="H214" s="244"/>
      <c r="I214" s="244"/>
      <c r="K214" s="244"/>
      <c r="M214" s="244"/>
    </row>
    <row r="215" spans="8:13">
      <c r="H215" s="244"/>
      <c r="I215" s="244"/>
      <c r="K215" s="244"/>
      <c r="M215" s="244"/>
    </row>
    <row r="216" spans="8:13">
      <c r="H216" s="244"/>
      <c r="I216" s="244"/>
      <c r="K216" s="244"/>
      <c r="M216" s="244"/>
    </row>
    <row r="217" spans="8:13">
      <c r="H217" s="244"/>
      <c r="I217" s="244"/>
      <c r="K217" s="244"/>
      <c r="M217" s="244"/>
    </row>
    <row r="218" spans="8:13">
      <c r="H218" s="244"/>
      <c r="I218" s="244"/>
      <c r="K218" s="244"/>
      <c r="M218" s="244"/>
    </row>
    <row r="219" spans="8:13">
      <c r="H219" s="244"/>
      <c r="I219" s="244"/>
      <c r="K219" s="244"/>
      <c r="M219" s="244"/>
    </row>
    <row r="220" spans="8:13">
      <c r="H220" s="244"/>
      <c r="I220" s="244"/>
      <c r="K220" s="244"/>
      <c r="M220" s="244"/>
    </row>
    <row r="221" spans="8:13">
      <c r="H221" s="244"/>
      <c r="I221" s="244"/>
      <c r="K221" s="244"/>
      <c r="M221" s="244"/>
    </row>
    <row r="222" spans="8:13">
      <c r="H222" s="244"/>
      <c r="I222" s="244"/>
      <c r="K222" s="244"/>
      <c r="M222" s="244"/>
    </row>
    <row r="223" spans="8:13">
      <c r="H223" s="244"/>
      <c r="I223" s="244"/>
      <c r="K223" s="244"/>
      <c r="M223" s="244"/>
    </row>
    <row r="224" spans="8:13">
      <c r="H224" s="244"/>
      <c r="I224" s="244"/>
      <c r="K224" s="244"/>
      <c r="M224" s="244"/>
    </row>
    <row r="225" spans="8:13">
      <c r="H225" s="244"/>
      <c r="I225" s="244"/>
      <c r="K225" s="244"/>
      <c r="M225" s="244"/>
    </row>
    <row r="226" spans="8:13">
      <c r="H226" s="244"/>
      <c r="I226" s="244"/>
      <c r="K226" s="244"/>
      <c r="M226" s="244"/>
    </row>
    <row r="227" spans="8:13">
      <c r="H227" s="244"/>
      <c r="I227" s="244"/>
      <c r="K227" s="244"/>
      <c r="M227" s="244"/>
    </row>
    <row r="228" spans="8:13">
      <c r="H228" s="244"/>
      <c r="I228" s="244"/>
      <c r="K228" s="244"/>
      <c r="M228" s="244"/>
    </row>
    <row r="229" spans="8:13">
      <c r="H229" s="244"/>
      <c r="I229" s="244"/>
      <c r="K229" s="244"/>
      <c r="M229" s="244"/>
    </row>
    <row r="230" spans="8:13">
      <c r="H230" s="244"/>
      <c r="I230" s="244"/>
      <c r="K230" s="244"/>
      <c r="M230" s="244"/>
    </row>
    <row r="231" spans="8:13">
      <c r="H231" s="244"/>
      <c r="I231" s="244"/>
      <c r="K231" s="244"/>
      <c r="M231" s="244"/>
    </row>
    <row r="232" spans="8:13">
      <c r="H232" s="244"/>
      <c r="I232" s="244"/>
      <c r="K232" s="244"/>
      <c r="M232" s="244"/>
    </row>
    <row r="233" spans="8:13">
      <c r="H233" s="244"/>
      <c r="I233" s="244"/>
      <c r="K233" s="244"/>
      <c r="M233" s="244"/>
    </row>
    <row r="234" spans="8:13">
      <c r="H234" s="244"/>
      <c r="I234" s="244"/>
      <c r="K234" s="244"/>
      <c r="M234" s="244"/>
    </row>
    <row r="235" spans="8:13">
      <c r="H235" s="244"/>
      <c r="I235" s="244"/>
      <c r="K235" s="244"/>
      <c r="M235" s="244"/>
    </row>
    <row r="236" spans="8:13">
      <c r="H236" s="244"/>
      <c r="I236" s="244"/>
      <c r="K236" s="244"/>
      <c r="M236" s="244"/>
    </row>
    <row r="237" spans="8:13">
      <c r="H237" s="244"/>
      <c r="I237" s="244"/>
      <c r="K237" s="244"/>
      <c r="M237" s="244"/>
    </row>
    <row r="238" spans="8:13">
      <c r="H238" s="244"/>
      <c r="I238" s="244"/>
      <c r="K238" s="244"/>
      <c r="M238" s="244"/>
    </row>
    <row r="239" spans="8:13">
      <c r="H239" s="244"/>
      <c r="I239" s="244"/>
      <c r="K239" s="244"/>
      <c r="M239" s="244"/>
    </row>
    <row r="240" spans="8:13">
      <c r="H240" s="244"/>
      <c r="I240" s="244"/>
      <c r="K240" s="244"/>
      <c r="M240" s="244"/>
    </row>
    <row r="241" spans="8:13">
      <c r="H241" s="244"/>
      <c r="I241" s="244"/>
      <c r="K241" s="244"/>
      <c r="M241" s="244"/>
    </row>
    <row r="242" spans="8:13">
      <c r="H242" s="244"/>
      <c r="I242" s="244"/>
      <c r="K242" s="244"/>
      <c r="M242" s="244"/>
    </row>
    <row r="243" spans="8:13">
      <c r="H243" s="244"/>
      <c r="I243" s="244"/>
      <c r="K243" s="244"/>
      <c r="M243" s="244"/>
    </row>
    <row r="244" spans="8:13">
      <c r="H244" s="244"/>
      <c r="I244" s="244"/>
      <c r="K244" s="244"/>
      <c r="M244" s="244"/>
    </row>
    <row r="245" spans="8:13">
      <c r="H245" s="244"/>
      <c r="I245" s="244"/>
      <c r="K245" s="244"/>
      <c r="M245" s="244"/>
    </row>
    <row r="246" spans="8:13">
      <c r="H246" s="244"/>
      <c r="I246" s="244"/>
      <c r="K246" s="244"/>
      <c r="M246" s="244"/>
    </row>
    <row r="247" spans="8:13">
      <c r="H247" s="244"/>
      <c r="I247" s="244"/>
      <c r="K247" s="244"/>
      <c r="M247" s="244"/>
    </row>
    <row r="248" spans="8:13">
      <c r="H248" s="244"/>
      <c r="I248" s="244"/>
      <c r="K248" s="244"/>
      <c r="M248" s="244"/>
    </row>
    <row r="249" spans="8:13">
      <c r="H249" s="244"/>
      <c r="I249" s="244"/>
      <c r="K249" s="244"/>
      <c r="M249" s="244"/>
    </row>
    <row r="250" spans="8:13">
      <c r="H250" s="244"/>
      <c r="I250" s="244"/>
      <c r="K250" s="244"/>
      <c r="M250" s="244"/>
    </row>
    <row r="251" spans="8:13">
      <c r="H251" s="244"/>
      <c r="I251" s="244"/>
      <c r="K251" s="244"/>
      <c r="M251" s="244"/>
    </row>
    <row r="252" spans="8:13">
      <c r="H252" s="244"/>
      <c r="I252" s="244"/>
      <c r="K252" s="244"/>
      <c r="M252" s="244"/>
    </row>
    <row r="253" spans="8:13">
      <c r="H253" s="244"/>
      <c r="I253" s="244"/>
      <c r="K253" s="244"/>
      <c r="M253" s="244"/>
    </row>
    <row r="254" spans="8:13">
      <c r="H254" s="244"/>
      <c r="I254" s="244"/>
      <c r="K254" s="244"/>
      <c r="M254" s="244"/>
    </row>
    <row r="255" spans="8:13">
      <c r="H255" s="244"/>
      <c r="I255" s="244"/>
      <c r="K255" s="244"/>
      <c r="M255" s="244"/>
    </row>
    <row r="256" spans="8:13">
      <c r="H256" s="244"/>
      <c r="I256" s="244"/>
      <c r="K256" s="244"/>
      <c r="M256" s="244"/>
    </row>
    <row r="257" spans="8:13">
      <c r="H257" s="244"/>
      <c r="I257" s="244"/>
      <c r="K257" s="244"/>
      <c r="M257" s="244"/>
    </row>
    <row r="258" spans="8:13">
      <c r="H258" s="244"/>
      <c r="I258" s="244"/>
      <c r="K258" s="244"/>
      <c r="M258" s="244"/>
    </row>
    <row r="259" spans="8:13">
      <c r="H259" s="244"/>
      <c r="I259" s="244"/>
      <c r="K259" s="244"/>
      <c r="M259" s="244"/>
    </row>
    <row r="260" spans="8:13">
      <c r="H260" s="244"/>
      <c r="I260" s="244"/>
      <c r="K260" s="244"/>
      <c r="M260" s="244"/>
    </row>
    <row r="261" spans="8:13">
      <c r="H261" s="244"/>
      <c r="I261" s="244"/>
      <c r="K261" s="244"/>
      <c r="M261" s="244"/>
    </row>
    <row r="262" spans="8:13">
      <c r="H262" s="244"/>
      <c r="I262" s="244"/>
      <c r="K262" s="244"/>
      <c r="M262" s="244"/>
    </row>
    <row r="263" spans="8:13">
      <c r="H263" s="244"/>
      <c r="I263" s="244"/>
      <c r="K263" s="244"/>
      <c r="M263" s="244"/>
    </row>
    <row r="264" spans="8:13">
      <c r="H264" s="244"/>
      <c r="I264" s="244"/>
      <c r="K264" s="244"/>
      <c r="M264" s="244"/>
    </row>
    <row r="265" spans="8:13">
      <c r="H265" s="244"/>
      <c r="I265" s="244"/>
      <c r="K265" s="244"/>
      <c r="M265" s="244"/>
    </row>
    <row r="266" spans="8:13">
      <c r="H266" s="244"/>
      <c r="I266" s="244"/>
      <c r="K266" s="244"/>
      <c r="M266" s="244"/>
    </row>
    <row r="267" spans="8:13">
      <c r="H267" s="244"/>
      <c r="I267" s="244"/>
      <c r="K267" s="244"/>
      <c r="M267" s="244"/>
    </row>
    <row r="268" spans="8:13">
      <c r="H268" s="244"/>
      <c r="I268" s="244"/>
      <c r="K268" s="244"/>
      <c r="M268" s="244"/>
    </row>
    <row r="269" spans="8:13">
      <c r="H269" s="244"/>
      <c r="I269" s="244"/>
      <c r="K269" s="244"/>
      <c r="M269" s="244"/>
    </row>
    <row r="270" spans="8:13">
      <c r="H270" s="244"/>
      <c r="I270" s="244"/>
      <c r="K270" s="244"/>
      <c r="M270" s="244"/>
    </row>
    <row r="271" spans="8:13">
      <c r="H271" s="244"/>
      <c r="I271" s="244"/>
      <c r="K271" s="244"/>
      <c r="M271" s="244"/>
    </row>
    <row r="272" spans="8:13">
      <c r="H272" s="244"/>
      <c r="I272" s="244"/>
      <c r="K272" s="244"/>
      <c r="M272" s="244"/>
    </row>
    <row r="273" spans="8:13">
      <c r="H273" s="244"/>
      <c r="I273" s="244"/>
      <c r="K273" s="244"/>
      <c r="M273" s="244"/>
    </row>
    <row r="274" spans="8:13">
      <c r="H274" s="244"/>
      <c r="I274" s="244"/>
      <c r="K274" s="244"/>
      <c r="M274" s="244"/>
    </row>
    <row r="275" spans="8:13">
      <c r="H275" s="244"/>
      <c r="I275" s="244"/>
      <c r="K275" s="244"/>
      <c r="M275" s="244"/>
    </row>
    <row r="276" spans="8:13">
      <c r="H276" s="244"/>
      <c r="I276" s="244"/>
      <c r="K276" s="244"/>
      <c r="M276" s="244"/>
    </row>
    <row r="277" spans="8:13">
      <c r="H277" s="244"/>
      <c r="I277" s="244"/>
      <c r="K277" s="244"/>
      <c r="M277" s="244"/>
    </row>
    <row r="278" spans="8:13">
      <c r="H278" s="244"/>
      <c r="I278" s="244"/>
      <c r="K278" s="244"/>
      <c r="M278" s="244"/>
    </row>
    <row r="279" spans="8:13">
      <c r="H279" s="244"/>
      <c r="I279" s="244"/>
      <c r="K279" s="244"/>
      <c r="M279" s="244"/>
    </row>
    <row r="280" spans="8:13">
      <c r="H280" s="244"/>
      <c r="I280" s="244"/>
      <c r="K280" s="244"/>
      <c r="M280" s="244"/>
    </row>
    <row r="281" spans="8:13">
      <c r="H281" s="244"/>
      <c r="I281" s="244"/>
      <c r="K281" s="244"/>
      <c r="M281" s="244"/>
    </row>
    <row r="282" spans="8:13">
      <c r="H282" s="244"/>
      <c r="I282" s="244"/>
      <c r="K282" s="244"/>
      <c r="M282" s="244"/>
    </row>
    <row r="283" spans="8:13">
      <c r="H283" s="244"/>
      <c r="I283" s="244"/>
      <c r="K283" s="244"/>
      <c r="M283" s="244"/>
    </row>
    <row r="284" spans="8:13">
      <c r="H284" s="244"/>
      <c r="I284" s="244"/>
      <c r="K284" s="244"/>
      <c r="M284" s="244"/>
    </row>
    <row r="285" spans="8:13">
      <c r="H285" s="244"/>
      <c r="I285" s="244"/>
      <c r="K285" s="244"/>
      <c r="M285" s="244"/>
    </row>
    <row r="286" spans="8:13">
      <c r="H286" s="244"/>
      <c r="I286" s="244"/>
      <c r="K286" s="244"/>
      <c r="M286" s="244"/>
    </row>
    <row r="287" spans="8:13">
      <c r="H287" s="244"/>
      <c r="I287" s="244"/>
      <c r="K287" s="244"/>
      <c r="M287" s="244"/>
    </row>
    <row r="288" spans="8:13">
      <c r="H288" s="244"/>
      <c r="I288" s="244"/>
      <c r="K288" s="244"/>
      <c r="M288" s="244"/>
    </row>
    <row r="289" spans="8:13">
      <c r="H289" s="244"/>
      <c r="I289" s="244"/>
      <c r="K289" s="244"/>
      <c r="M289" s="244"/>
    </row>
    <row r="290" spans="8:13">
      <c r="H290" s="244"/>
      <c r="I290" s="244"/>
      <c r="K290" s="244"/>
      <c r="M290" s="244"/>
    </row>
    <row r="291" spans="8:13">
      <c r="H291" s="244"/>
      <c r="I291" s="244"/>
      <c r="K291" s="244"/>
      <c r="M291" s="244"/>
    </row>
    <row r="292" spans="8:13">
      <c r="H292" s="244"/>
      <c r="I292" s="244"/>
      <c r="K292" s="244"/>
      <c r="M292" s="244"/>
    </row>
    <row r="293" spans="8:13">
      <c r="H293" s="244"/>
      <c r="I293" s="244"/>
      <c r="K293" s="244"/>
      <c r="M293" s="244"/>
    </row>
    <row r="294" spans="8:13">
      <c r="H294" s="244"/>
      <c r="I294" s="244"/>
      <c r="K294" s="244"/>
      <c r="M294" s="244"/>
    </row>
    <row r="295" spans="8:13">
      <c r="H295" s="244"/>
      <c r="I295" s="244"/>
      <c r="K295" s="244"/>
      <c r="M295" s="244"/>
    </row>
    <row r="296" spans="8:13">
      <c r="H296" s="244"/>
      <c r="I296" s="244"/>
      <c r="K296" s="244"/>
      <c r="M296" s="244"/>
    </row>
    <row r="297" spans="8:13">
      <c r="H297" s="244"/>
      <c r="I297" s="244"/>
      <c r="K297" s="244"/>
      <c r="M297" s="244"/>
    </row>
    <row r="298" spans="8:13">
      <c r="H298" s="244"/>
      <c r="I298" s="244"/>
      <c r="K298" s="244"/>
      <c r="M298" s="244"/>
    </row>
    <row r="299" spans="8:13">
      <c r="H299" s="244"/>
      <c r="I299" s="244"/>
      <c r="K299" s="244"/>
      <c r="M299" s="244"/>
    </row>
    <row r="300" spans="8:13">
      <c r="H300" s="244"/>
      <c r="I300" s="244"/>
      <c r="K300" s="244"/>
      <c r="M300" s="244"/>
    </row>
    <row r="301" spans="8:13">
      <c r="H301" s="244"/>
      <c r="I301" s="244"/>
      <c r="K301" s="244"/>
      <c r="M301" s="244"/>
    </row>
    <row r="302" spans="8:13">
      <c r="H302" s="244"/>
      <c r="I302" s="244"/>
      <c r="K302" s="244"/>
      <c r="M302" s="244"/>
    </row>
    <row r="303" spans="8:13">
      <c r="H303" s="244"/>
      <c r="I303" s="244"/>
      <c r="K303" s="244"/>
      <c r="M303" s="244"/>
    </row>
    <row r="304" spans="8:13">
      <c r="H304" s="244"/>
      <c r="I304" s="244"/>
      <c r="K304" s="244"/>
      <c r="M304" s="244"/>
    </row>
    <row r="305" spans="8:13">
      <c r="H305" s="244"/>
      <c r="I305" s="244"/>
      <c r="K305" s="244"/>
      <c r="M305" s="244"/>
    </row>
    <row r="306" spans="8:13">
      <c r="H306" s="244"/>
      <c r="I306" s="244"/>
      <c r="K306" s="244"/>
      <c r="M306" s="244"/>
    </row>
    <row r="307" spans="8:13">
      <c r="H307" s="244"/>
      <c r="I307" s="244"/>
      <c r="K307" s="244"/>
      <c r="M307" s="244"/>
    </row>
    <row r="308" spans="8:13">
      <c r="H308" s="244"/>
      <c r="I308" s="244"/>
      <c r="K308" s="244"/>
      <c r="M308" s="244"/>
    </row>
    <row r="309" spans="8:13">
      <c r="H309" s="244"/>
      <c r="I309" s="244"/>
      <c r="K309" s="244"/>
      <c r="M309" s="244"/>
    </row>
    <row r="310" spans="8:13">
      <c r="H310" s="244"/>
      <c r="I310" s="244"/>
      <c r="K310" s="244"/>
      <c r="M310" s="244"/>
    </row>
    <row r="311" spans="8:13">
      <c r="H311" s="244"/>
      <c r="I311" s="244"/>
      <c r="K311" s="244"/>
      <c r="M311" s="244"/>
    </row>
    <row r="312" spans="8:13">
      <c r="H312" s="244"/>
      <c r="I312" s="244"/>
      <c r="K312" s="244"/>
      <c r="M312" s="244"/>
    </row>
    <row r="313" spans="8:13">
      <c r="H313" s="244"/>
      <c r="I313" s="244"/>
      <c r="K313" s="244"/>
      <c r="M313" s="244"/>
    </row>
    <row r="314" spans="8:13">
      <c r="H314" s="244"/>
      <c r="I314" s="244"/>
      <c r="K314" s="244"/>
      <c r="M314" s="244"/>
    </row>
    <row r="315" spans="8:13">
      <c r="H315" s="244"/>
      <c r="I315" s="244"/>
      <c r="K315" s="244"/>
      <c r="M315" s="244"/>
    </row>
    <row r="316" spans="8:13">
      <c r="H316" s="244"/>
      <c r="I316" s="244"/>
      <c r="K316" s="244"/>
      <c r="M316" s="244"/>
    </row>
    <row r="317" spans="8:13">
      <c r="H317" s="244"/>
      <c r="I317" s="244"/>
      <c r="K317" s="244"/>
      <c r="M317" s="244"/>
    </row>
    <row r="318" spans="8:13">
      <c r="H318" s="244"/>
      <c r="I318" s="244"/>
      <c r="K318" s="244"/>
      <c r="M318" s="244"/>
    </row>
    <row r="319" spans="8:13">
      <c r="H319" s="244"/>
      <c r="I319" s="244"/>
      <c r="K319" s="244"/>
      <c r="M319" s="244"/>
    </row>
    <row r="320" spans="8:13">
      <c r="H320" s="244"/>
      <c r="I320" s="244"/>
      <c r="K320" s="244"/>
      <c r="M320" s="244"/>
    </row>
    <row r="321" spans="8:13">
      <c r="H321" s="244"/>
      <c r="I321" s="244"/>
      <c r="K321" s="244"/>
      <c r="M321" s="244"/>
    </row>
    <row r="322" spans="8:13">
      <c r="H322" s="244"/>
      <c r="I322" s="244"/>
      <c r="K322" s="244"/>
      <c r="M322" s="244"/>
    </row>
    <row r="323" spans="8:13">
      <c r="H323" s="244"/>
      <c r="I323" s="244"/>
      <c r="K323" s="244"/>
      <c r="M323" s="244"/>
    </row>
    <row r="324" spans="8:13">
      <c r="H324" s="244"/>
      <c r="I324" s="244"/>
      <c r="K324" s="244"/>
      <c r="M324" s="244"/>
    </row>
    <row r="325" spans="8:13">
      <c r="H325" s="244"/>
      <c r="I325" s="244"/>
      <c r="K325" s="244"/>
      <c r="M325" s="244"/>
    </row>
    <row r="326" spans="8:13">
      <c r="H326" s="244"/>
      <c r="I326" s="244"/>
      <c r="K326" s="244"/>
      <c r="M326" s="244"/>
    </row>
    <row r="327" spans="8:13">
      <c r="H327" s="244"/>
      <c r="I327" s="244"/>
      <c r="K327" s="244"/>
      <c r="M327" s="244"/>
    </row>
    <row r="328" spans="8:13">
      <c r="H328" s="244"/>
      <c r="I328" s="244"/>
      <c r="K328" s="244"/>
      <c r="M328" s="244"/>
    </row>
    <row r="329" spans="8:13">
      <c r="H329" s="244"/>
      <c r="I329" s="244"/>
      <c r="K329" s="244"/>
      <c r="M329" s="244"/>
    </row>
    <row r="330" spans="8:13">
      <c r="H330" s="244"/>
      <c r="I330" s="244"/>
      <c r="K330" s="244"/>
      <c r="M330" s="244"/>
    </row>
    <row r="331" spans="8:13">
      <c r="H331" s="244"/>
      <c r="I331" s="244"/>
      <c r="K331" s="244"/>
      <c r="M331" s="244"/>
    </row>
    <row r="332" spans="8:13">
      <c r="H332" s="244"/>
      <c r="I332" s="244"/>
      <c r="K332" s="244"/>
      <c r="M332" s="244"/>
    </row>
    <row r="333" spans="8:13">
      <c r="H333" s="244"/>
      <c r="I333" s="244"/>
      <c r="K333" s="244"/>
      <c r="M333" s="244"/>
    </row>
    <row r="334" spans="8:13">
      <c r="H334" s="244"/>
      <c r="I334" s="244"/>
      <c r="K334" s="244"/>
      <c r="M334" s="244"/>
    </row>
    <row r="335" spans="8:13">
      <c r="H335" s="244"/>
      <c r="I335" s="244"/>
      <c r="K335" s="244"/>
      <c r="M335" s="244"/>
    </row>
    <row r="336" spans="8:13">
      <c r="H336" s="244"/>
      <c r="I336" s="244"/>
      <c r="K336" s="244"/>
      <c r="M336" s="244"/>
    </row>
    <row r="337" spans="8:13">
      <c r="H337" s="244"/>
      <c r="I337" s="244"/>
      <c r="K337" s="244"/>
      <c r="M337" s="244"/>
    </row>
    <row r="338" spans="8:13">
      <c r="H338" s="244"/>
      <c r="I338" s="244"/>
      <c r="K338" s="244"/>
      <c r="M338" s="244"/>
    </row>
    <row r="339" spans="8:13">
      <c r="H339" s="244"/>
      <c r="I339" s="244"/>
      <c r="K339" s="244"/>
      <c r="M339" s="244"/>
    </row>
    <row r="340" spans="8:13">
      <c r="H340" s="244"/>
      <c r="I340" s="244"/>
      <c r="K340" s="244"/>
      <c r="M340" s="244"/>
    </row>
    <row r="341" spans="8:13">
      <c r="H341" s="244"/>
      <c r="I341" s="244"/>
      <c r="K341" s="244"/>
      <c r="M341" s="244"/>
    </row>
    <row r="342" spans="8:13">
      <c r="H342" s="244"/>
      <c r="I342" s="244"/>
      <c r="K342" s="244"/>
      <c r="M342" s="244"/>
    </row>
    <row r="343" spans="8:13">
      <c r="H343" s="244"/>
      <c r="I343" s="244"/>
      <c r="K343" s="244"/>
      <c r="M343" s="244"/>
    </row>
    <row r="344" spans="8:13">
      <c r="H344" s="244"/>
      <c r="I344" s="244"/>
      <c r="K344" s="244"/>
      <c r="M344" s="244"/>
    </row>
    <row r="345" spans="8:13">
      <c r="H345" s="244"/>
      <c r="I345" s="244"/>
      <c r="K345" s="244"/>
      <c r="M345" s="244"/>
    </row>
    <row r="346" spans="8:13">
      <c r="H346" s="244"/>
      <c r="I346" s="244"/>
      <c r="K346" s="244"/>
      <c r="M346" s="244"/>
    </row>
    <row r="347" spans="8:13">
      <c r="H347" s="244"/>
      <c r="I347" s="244"/>
      <c r="K347" s="244"/>
      <c r="M347" s="244"/>
    </row>
    <row r="348" spans="8:13">
      <c r="H348" s="244"/>
      <c r="I348" s="244"/>
      <c r="K348" s="244"/>
      <c r="M348" s="244"/>
    </row>
    <row r="349" spans="8:13">
      <c r="H349" s="244"/>
      <c r="I349" s="244"/>
      <c r="K349" s="244"/>
      <c r="M349" s="244"/>
    </row>
    <row r="350" spans="8:13">
      <c r="H350" s="244"/>
      <c r="I350" s="244"/>
      <c r="K350" s="244"/>
      <c r="M350" s="244"/>
    </row>
    <row r="351" spans="8:13">
      <c r="H351" s="244"/>
      <c r="I351" s="244"/>
      <c r="K351" s="244"/>
      <c r="M351" s="244"/>
    </row>
    <row r="352" spans="8:13">
      <c r="H352" s="244"/>
      <c r="I352" s="244"/>
      <c r="K352" s="244"/>
      <c r="M352" s="244"/>
    </row>
    <row r="353" spans="8:13">
      <c r="H353" s="244"/>
      <c r="I353" s="244"/>
      <c r="K353" s="244"/>
      <c r="M353" s="244"/>
    </row>
    <row r="354" spans="8:13">
      <c r="H354" s="244"/>
      <c r="I354" s="244"/>
      <c r="K354" s="244"/>
      <c r="M354" s="244"/>
    </row>
    <row r="355" spans="8:13">
      <c r="H355" s="244"/>
      <c r="I355" s="244"/>
      <c r="K355" s="244"/>
      <c r="M355" s="244"/>
    </row>
    <row r="356" spans="8:13">
      <c r="H356" s="244"/>
      <c r="I356" s="244"/>
      <c r="K356" s="244"/>
      <c r="M356" s="244"/>
    </row>
    <row r="357" spans="8:13">
      <c r="H357" s="244"/>
      <c r="I357" s="244"/>
      <c r="K357" s="244"/>
      <c r="M357" s="244"/>
    </row>
    <row r="358" spans="8:13">
      <c r="H358" s="244"/>
      <c r="I358" s="244"/>
      <c r="K358" s="244"/>
      <c r="M358" s="244"/>
    </row>
    <row r="359" spans="8:13">
      <c r="H359" s="244"/>
      <c r="I359" s="244"/>
      <c r="K359" s="244"/>
      <c r="M359" s="244"/>
    </row>
    <row r="360" spans="8:13">
      <c r="H360" s="244"/>
      <c r="I360" s="244"/>
      <c r="K360" s="244"/>
      <c r="M360" s="244"/>
    </row>
    <row r="361" spans="8:13">
      <c r="H361" s="244"/>
      <c r="I361" s="244"/>
      <c r="K361" s="244"/>
      <c r="M361" s="244"/>
    </row>
    <row r="362" spans="8:13">
      <c r="H362" s="244"/>
      <c r="I362" s="244"/>
      <c r="K362" s="244"/>
      <c r="M362" s="244"/>
    </row>
    <row r="363" spans="8:13">
      <c r="H363" s="244"/>
      <c r="I363" s="244"/>
      <c r="K363" s="244"/>
      <c r="M363" s="244"/>
    </row>
    <row r="364" spans="8:13">
      <c r="H364" s="244"/>
      <c r="I364" s="244"/>
      <c r="K364" s="244"/>
      <c r="M364" s="244"/>
    </row>
    <row r="365" spans="8:13">
      <c r="H365" s="244"/>
      <c r="I365" s="244"/>
      <c r="K365" s="244"/>
      <c r="M365" s="244"/>
    </row>
    <row r="366" spans="8:13">
      <c r="H366" s="244"/>
      <c r="I366" s="244"/>
      <c r="K366" s="244"/>
      <c r="M366" s="244"/>
    </row>
    <row r="367" spans="8:13">
      <c r="H367" s="244"/>
      <c r="I367" s="244"/>
      <c r="K367" s="244"/>
      <c r="M367" s="244"/>
    </row>
    <row r="368" spans="8:13">
      <c r="H368" s="244"/>
      <c r="I368" s="244"/>
      <c r="K368" s="244"/>
      <c r="M368" s="244"/>
    </row>
    <row r="369" spans="8:13">
      <c r="H369" s="244"/>
      <c r="I369" s="244"/>
      <c r="K369" s="244"/>
      <c r="M369" s="244"/>
    </row>
    <row r="370" spans="8:13">
      <c r="H370" s="244"/>
      <c r="I370" s="244"/>
      <c r="K370" s="244"/>
      <c r="M370" s="244"/>
    </row>
    <row r="371" spans="8:13">
      <c r="H371" s="244"/>
      <c r="I371" s="244"/>
      <c r="K371" s="244"/>
      <c r="M371" s="244"/>
    </row>
    <row r="372" spans="8:13">
      <c r="H372" s="244"/>
      <c r="I372" s="244"/>
      <c r="K372" s="244"/>
      <c r="M372" s="244"/>
    </row>
    <row r="373" spans="8:13">
      <c r="H373" s="244"/>
      <c r="I373" s="244"/>
      <c r="K373" s="244"/>
      <c r="M373" s="244"/>
    </row>
    <row r="374" spans="8:13">
      <c r="H374" s="244"/>
      <c r="I374" s="244"/>
      <c r="K374" s="244"/>
      <c r="M374" s="244"/>
    </row>
    <row r="375" spans="8:13">
      <c r="H375" s="244"/>
      <c r="I375" s="244"/>
      <c r="K375" s="244"/>
      <c r="M375" s="244"/>
    </row>
    <row r="376" spans="8:13">
      <c r="H376" s="244"/>
      <c r="I376" s="244"/>
      <c r="K376" s="244"/>
      <c r="M376" s="244"/>
    </row>
    <row r="377" spans="8:13">
      <c r="H377" s="244"/>
      <c r="I377" s="244"/>
      <c r="K377" s="244"/>
      <c r="M377" s="244"/>
    </row>
    <row r="378" spans="8:13">
      <c r="H378" s="244"/>
      <c r="I378" s="244"/>
      <c r="K378" s="244"/>
      <c r="M378" s="244"/>
    </row>
    <row r="379" spans="8:13">
      <c r="H379" s="244"/>
      <c r="I379" s="244"/>
      <c r="K379" s="244"/>
      <c r="M379" s="244"/>
    </row>
    <row r="380" spans="8:13">
      <c r="H380" s="244"/>
      <c r="I380" s="244"/>
      <c r="K380" s="244"/>
      <c r="M380" s="244"/>
    </row>
    <row r="381" spans="8:13">
      <c r="H381" s="244"/>
      <c r="I381" s="244"/>
      <c r="K381" s="244"/>
      <c r="M381" s="244"/>
    </row>
    <row r="382" spans="8:13">
      <c r="H382" s="244"/>
      <c r="I382" s="244"/>
      <c r="K382" s="244"/>
      <c r="M382" s="244"/>
    </row>
    <row r="383" spans="8:13">
      <c r="H383" s="244"/>
      <c r="I383" s="244"/>
      <c r="K383" s="244"/>
      <c r="M383" s="244"/>
    </row>
    <row r="384" spans="8:13">
      <c r="H384" s="244"/>
      <c r="I384" s="244"/>
      <c r="K384" s="244"/>
      <c r="M384" s="244"/>
    </row>
    <row r="385" spans="8:13">
      <c r="H385" s="244"/>
      <c r="I385" s="244"/>
      <c r="K385" s="244"/>
      <c r="M385" s="244"/>
    </row>
    <row r="386" spans="8:13">
      <c r="H386" s="244"/>
      <c r="I386" s="244"/>
      <c r="K386" s="244"/>
      <c r="M386" s="244"/>
    </row>
    <row r="387" spans="8:13">
      <c r="H387" s="244"/>
      <c r="I387" s="244"/>
      <c r="K387" s="244"/>
      <c r="M387" s="244"/>
    </row>
    <row r="388" spans="8:13">
      <c r="H388" s="244"/>
      <c r="I388" s="244"/>
      <c r="K388" s="244"/>
      <c r="M388" s="244"/>
    </row>
    <row r="389" spans="8:13">
      <c r="H389" s="244"/>
      <c r="I389" s="244"/>
      <c r="K389" s="244"/>
      <c r="M389" s="244"/>
    </row>
    <row r="390" spans="8:13">
      <c r="H390" s="244"/>
      <c r="I390" s="244"/>
      <c r="K390" s="244"/>
      <c r="M390" s="244"/>
    </row>
    <row r="391" spans="8:13">
      <c r="H391" s="244"/>
      <c r="I391" s="244"/>
      <c r="K391" s="244"/>
      <c r="M391" s="244"/>
    </row>
    <row r="392" spans="8:13">
      <c r="H392" s="244"/>
      <c r="I392" s="244"/>
      <c r="K392" s="244"/>
      <c r="M392" s="244"/>
    </row>
    <row r="393" spans="8:13">
      <c r="H393" s="244"/>
      <c r="I393" s="244"/>
      <c r="K393" s="244"/>
      <c r="M393" s="244"/>
    </row>
    <row r="394" spans="8:13">
      <c r="H394" s="244"/>
      <c r="I394" s="244"/>
      <c r="K394" s="244"/>
      <c r="M394" s="244"/>
    </row>
    <row r="395" spans="8:13">
      <c r="H395" s="244"/>
      <c r="I395" s="244"/>
      <c r="K395" s="244"/>
      <c r="M395" s="244"/>
    </row>
    <row r="396" spans="8:13">
      <c r="H396" s="244"/>
      <c r="I396" s="244"/>
      <c r="K396" s="244"/>
      <c r="M396" s="244"/>
    </row>
    <row r="397" spans="8:13">
      <c r="H397" s="244"/>
      <c r="I397" s="244"/>
      <c r="K397" s="244"/>
      <c r="M397" s="244"/>
    </row>
    <row r="398" spans="8:13">
      <c r="H398" s="244"/>
      <c r="I398" s="244"/>
      <c r="K398" s="244"/>
      <c r="M398" s="244"/>
    </row>
    <row r="399" spans="8:13">
      <c r="H399" s="244"/>
      <c r="I399" s="244"/>
      <c r="K399" s="244"/>
      <c r="M399" s="244"/>
    </row>
    <row r="400" spans="8:13">
      <c r="H400" s="244"/>
      <c r="I400" s="244"/>
      <c r="K400" s="244"/>
      <c r="M400" s="244"/>
    </row>
    <row r="401" spans="8:13">
      <c r="H401" s="244"/>
      <c r="I401" s="244"/>
      <c r="K401" s="244"/>
      <c r="M401" s="244"/>
    </row>
    <row r="402" spans="8:13">
      <c r="H402" s="244"/>
      <c r="I402" s="244"/>
      <c r="K402" s="244"/>
      <c r="M402" s="244"/>
    </row>
    <row r="403" spans="8:13">
      <c r="H403" s="244"/>
      <c r="I403" s="244"/>
      <c r="K403" s="244"/>
      <c r="M403" s="244"/>
    </row>
    <row r="404" spans="8:13">
      <c r="H404" s="244"/>
      <c r="I404" s="244"/>
      <c r="K404" s="244"/>
      <c r="M404" s="244"/>
    </row>
    <row r="405" spans="8:13">
      <c r="H405" s="244"/>
      <c r="I405" s="244"/>
      <c r="K405" s="244"/>
      <c r="M405" s="244"/>
    </row>
    <row r="406" spans="8:13">
      <c r="H406" s="244"/>
      <c r="I406" s="244"/>
      <c r="K406" s="244"/>
      <c r="M406" s="244"/>
    </row>
    <row r="407" spans="8:13">
      <c r="H407" s="244"/>
      <c r="I407" s="244"/>
      <c r="K407" s="244"/>
      <c r="M407" s="244"/>
    </row>
    <row r="408" spans="8:13">
      <c r="H408" s="244"/>
      <c r="I408" s="244"/>
      <c r="K408" s="244"/>
      <c r="M408" s="244"/>
    </row>
    <row r="409" spans="8:13">
      <c r="H409" s="244"/>
      <c r="I409" s="244"/>
      <c r="K409" s="244"/>
      <c r="M409" s="244"/>
    </row>
    <row r="410" spans="8:13">
      <c r="H410" s="244"/>
      <c r="I410" s="244"/>
      <c r="K410" s="244"/>
      <c r="M410" s="244"/>
    </row>
    <row r="411" spans="8:13">
      <c r="H411" s="244"/>
      <c r="I411" s="244"/>
      <c r="K411" s="244"/>
      <c r="M411" s="244"/>
    </row>
    <row r="412" spans="8:13">
      <c r="H412" s="244"/>
      <c r="I412" s="244"/>
      <c r="K412" s="244"/>
      <c r="M412" s="244"/>
    </row>
    <row r="413" spans="8:13">
      <c r="H413" s="244"/>
      <c r="I413" s="244"/>
      <c r="K413" s="244"/>
      <c r="M413" s="244"/>
    </row>
    <row r="414" spans="8:13">
      <c r="H414" s="244"/>
      <c r="I414" s="244"/>
      <c r="K414" s="244"/>
      <c r="M414" s="244"/>
    </row>
    <row r="415" spans="8:13">
      <c r="H415" s="244"/>
      <c r="I415" s="244"/>
      <c r="K415" s="244"/>
      <c r="M415" s="244"/>
    </row>
    <row r="416" spans="8:13">
      <c r="H416" s="244"/>
      <c r="I416" s="244"/>
      <c r="K416" s="244"/>
      <c r="M416" s="244"/>
    </row>
    <row r="417" spans="8:13">
      <c r="H417" s="244"/>
      <c r="I417" s="244"/>
      <c r="K417" s="244"/>
      <c r="M417" s="244"/>
    </row>
    <row r="418" spans="8:13">
      <c r="H418" s="244"/>
      <c r="I418" s="244"/>
      <c r="K418" s="244"/>
      <c r="M418" s="244"/>
    </row>
    <row r="419" spans="8:13">
      <c r="H419" s="244"/>
      <c r="I419" s="244"/>
      <c r="K419" s="244"/>
      <c r="M419" s="244"/>
    </row>
    <row r="420" spans="8:13">
      <c r="H420" s="244"/>
      <c r="I420" s="244"/>
      <c r="K420" s="244"/>
      <c r="M420" s="244"/>
    </row>
    <row r="421" spans="8:13">
      <c r="H421" s="244"/>
      <c r="I421" s="244"/>
      <c r="K421" s="244"/>
      <c r="M421" s="244"/>
    </row>
    <row r="422" spans="8:13">
      <c r="H422" s="244"/>
      <c r="I422" s="244"/>
      <c r="K422" s="244"/>
      <c r="M422" s="244"/>
    </row>
    <row r="423" spans="8:13">
      <c r="H423" s="244"/>
      <c r="I423" s="244"/>
      <c r="K423" s="244"/>
      <c r="M423" s="244"/>
    </row>
    <row r="424" spans="8:13">
      <c r="H424" s="244"/>
      <c r="I424" s="244"/>
      <c r="K424" s="244"/>
      <c r="M424" s="244"/>
    </row>
    <row r="425" spans="8:13">
      <c r="H425" s="244"/>
      <c r="I425" s="244"/>
      <c r="K425" s="244"/>
      <c r="M425" s="244"/>
    </row>
    <row r="426" spans="8:13">
      <c r="H426" s="244"/>
      <c r="I426" s="244"/>
      <c r="K426" s="244"/>
      <c r="M426" s="244"/>
    </row>
    <row r="427" spans="8:13">
      <c r="H427" s="244"/>
      <c r="I427" s="244"/>
      <c r="K427" s="244"/>
      <c r="M427" s="244"/>
    </row>
    <row r="428" spans="8:13">
      <c r="H428" s="244"/>
      <c r="I428" s="244"/>
      <c r="K428" s="244"/>
      <c r="M428" s="244"/>
    </row>
    <row r="429" spans="8:13">
      <c r="H429" s="244"/>
      <c r="I429" s="244"/>
      <c r="K429" s="244"/>
      <c r="M429" s="244"/>
    </row>
    <row r="430" spans="8:13">
      <c r="H430" s="244"/>
      <c r="I430" s="244"/>
      <c r="K430" s="244"/>
      <c r="M430" s="244"/>
    </row>
    <row r="431" spans="8:13">
      <c r="H431" s="244"/>
      <c r="I431" s="244"/>
      <c r="K431" s="244"/>
      <c r="M431" s="244"/>
    </row>
    <row r="432" spans="8:13">
      <c r="H432" s="244"/>
      <c r="I432" s="244"/>
      <c r="K432" s="244"/>
      <c r="M432" s="244"/>
    </row>
    <row r="433" spans="8:13">
      <c r="H433" s="244"/>
      <c r="I433" s="244"/>
      <c r="K433" s="244"/>
      <c r="M433" s="244"/>
    </row>
    <row r="434" spans="8:13">
      <c r="H434" s="244"/>
      <c r="I434" s="244"/>
      <c r="K434" s="244"/>
      <c r="M434" s="244"/>
    </row>
    <row r="435" spans="8:13">
      <c r="H435" s="244"/>
      <c r="I435" s="244"/>
      <c r="K435" s="244"/>
      <c r="M435" s="244"/>
    </row>
    <row r="436" spans="8:13">
      <c r="H436" s="244"/>
      <c r="I436" s="244"/>
      <c r="K436" s="244"/>
      <c r="M436" s="244"/>
    </row>
    <row r="437" spans="8:13">
      <c r="H437" s="244"/>
      <c r="I437" s="244"/>
      <c r="K437" s="244"/>
      <c r="M437" s="244"/>
    </row>
    <row r="438" spans="8:13">
      <c r="H438" s="244"/>
      <c r="I438" s="244"/>
      <c r="K438" s="244"/>
      <c r="M438" s="244"/>
    </row>
    <row r="439" spans="8:13">
      <c r="H439" s="244"/>
      <c r="I439" s="244"/>
      <c r="K439" s="244"/>
      <c r="M439" s="244"/>
    </row>
    <row r="440" spans="8:13">
      <c r="H440" s="244"/>
      <c r="I440" s="244"/>
      <c r="K440" s="244"/>
      <c r="M440" s="244"/>
    </row>
    <row r="441" spans="8:13">
      <c r="H441" s="244"/>
      <c r="I441" s="244"/>
      <c r="K441" s="244"/>
      <c r="M441" s="244"/>
    </row>
    <row r="442" spans="8:13">
      <c r="H442" s="244"/>
      <c r="I442" s="244"/>
      <c r="K442" s="244"/>
      <c r="M442" s="244"/>
    </row>
    <row r="443" spans="8:13">
      <c r="H443" s="244"/>
      <c r="I443" s="244"/>
      <c r="K443" s="244"/>
      <c r="M443" s="244"/>
    </row>
    <row r="444" spans="8:13">
      <c r="H444" s="244"/>
      <c r="I444" s="244"/>
      <c r="K444" s="244"/>
      <c r="M444" s="244"/>
    </row>
    <row r="445" spans="8:13">
      <c r="H445" s="244"/>
      <c r="I445" s="244"/>
      <c r="K445" s="244"/>
      <c r="M445" s="244"/>
    </row>
    <row r="446" spans="8:13">
      <c r="H446" s="244"/>
      <c r="I446" s="244"/>
      <c r="K446" s="244"/>
      <c r="M446" s="244"/>
    </row>
    <row r="447" spans="8:13">
      <c r="H447" s="244"/>
      <c r="I447" s="244"/>
      <c r="K447" s="244"/>
      <c r="M447" s="244"/>
    </row>
    <row r="448" spans="8:13">
      <c r="H448" s="244"/>
      <c r="I448" s="244"/>
      <c r="K448" s="244"/>
      <c r="M448" s="244"/>
    </row>
    <row r="449" spans="8:13">
      <c r="H449" s="244"/>
      <c r="I449" s="244"/>
      <c r="K449" s="244"/>
      <c r="M449" s="244"/>
    </row>
    <row r="450" spans="8:13">
      <c r="H450" s="244"/>
      <c r="I450" s="244"/>
      <c r="K450" s="244"/>
      <c r="M450" s="244"/>
    </row>
    <row r="451" spans="8:13">
      <c r="H451" s="244"/>
      <c r="I451" s="244"/>
      <c r="K451" s="244"/>
      <c r="M451" s="244"/>
    </row>
    <row r="452" spans="8:13">
      <c r="H452" s="244"/>
      <c r="I452" s="244"/>
      <c r="K452" s="244"/>
      <c r="M452" s="244"/>
    </row>
    <row r="453" spans="8:13">
      <c r="H453" s="244"/>
      <c r="I453" s="244"/>
      <c r="K453" s="244"/>
      <c r="M453" s="244"/>
    </row>
    <row r="454" spans="8:13">
      <c r="H454" s="244"/>
      <c r="I454" s="244"/>
      <c r="K454" s="244"/>
      <c r="M454" s="244"/>
    </row>
    <row r="455" spans="8:13">
      <c r="H455" s="244"/>
      <c r="I455" s="244"/>
      <c r="K455" s="244"/>
      <c r="M455" s="244"/>
    </row>
    <row r="456" spans="8:13">
      <c r="H456" s="244"/>
      <c r="I456" s="244"/>
      <c r="K456" s="244"/>
      <c r="M456" s="244"/>
    </row>
    <row r="457" spans="8:13">
      <c r="H457" s="244"/>
      <c r="I457" s="244"/>
      <c r="K457" s="244"/>
      <c r="M457" s="244"/>
    </row>
    <row r="458" spans="8:13">
      <c r="H458" s="244"/>
      <c r="I458" s="244"/>
      <c r="K458" s="244"/>
      <c r="M458" s="244"/>
    </row>
    <row r="459" spans="8:13">
      <c r="H459" s="244"/>
      <c r="I459" s="244"/>
      <c r="K459" s="244"/>
      <c r="M459" s="244"/>
    </row>
    <row r="460" spans="8:13">
      <c r="H460" s="244"/>
      <c r="I460" s="244"/>
      <c r="K460" s="244"/>
      <c r="M460" s="244"/>
    </row>
    <row r="461" spans="8:13">
      <c r="H461" s="244"/>
      <c r="I461" s="244"/>
      <c r="K461" s="244"/>
      <c r="M461" s="244"/>
    </row>
    <row r="462" spans="8:13">
      <c r="H462" s="244"/>
      <c r="I462" s="244"/>
      <c r="K462" s="244"/>
      <c r="M462" s="244"/>
    </row>
    <row r="463" spans="8:13">
      <c r="H463" s="244"/>
      <c r="I463" s="244"/>
      <c r="K463" s="244"/>
      <c r="M463" s="244"/>
    </row>
    <row r="464" spans="8:13">
      <c r="H464" s="244"/>
      <c r="I464" s="244"/>
      <c r="K464" s="244"/>
      <c r="M464" s="244"/>
    </row>
    <row r="465" spans="8:13">
      <c r="H465" s="244"/>
      <c r="I465" s="244"/>
      <c r="K465" s="244"/>
      <c r="M465" s="244"/>
    </row>
    <row r="466" spans="8:13">
      <c r="H466" s="244"/>
      <c r="I466" s="244"/>
      <c r="K466" s="244"/>
      <c r="M466" s="244"/>
    </row>
    <row r="467" spans="8:13">
      <c r="H467" s="244"/>
      <c r="I467" s="244"/>
      <c r="K467" s="244"/>
      <c r="M467" s="244"/>
    </row>
    <row r="468" spans="8:13">
      <c r="H468" s="244"/>
      <c r="I468" s="244"/>
      <c r="K468" s="244"/>
      <c r="M468" s="244"/>
    </row>
    <row r="469" spans="8:13">
      <c r="H469" s="244"/>
      <c r="I469" s="244"/>
      <c r="K469" s="244"/>
      <c r="M469" s="244"/>
    </row>
    <row r="470" spans="8:13">
      <c r="H470" s="244"/>
      <c r="I470" s="244"/>
      <c r="K470" s="244"/>
      <c r="M470" s="244"/>
    </row>
    <row r="471" spans="8:13">
      <c r="H471" s="244"/>
      <c r="I471" s="244"/>
      <c r="K471" s="244"/>
      <c r="M471" s="244"/>
    </row>
    <row r="472" spans="8:13">
      <c r="H472" s="244"/>
      <c r="I472" s="244"/>
      <c r="K472" s="244"/>
      <c r="M472" s="244"/>
    </row>
    <row r="473" spans="8:13">
      <c r="H473" s="244"/>
      <c r="I473" s="244"/>
      <c r="K473" s="244"/>
      <c r="M473" s="244"/>
    </row>
    <row r="474" spans="8:13">
      <c r="H474" s="244"/>
      <c r="I474" s="244"/>
      <c r="K474" s="244"/>
      <c r="M474" s="244"/>
    </row>
    <row r="475" spans="8:13">
      <c r="H475" s="244"/>
      <c r="I475" s="244"/>
      <c r="K475" s="244"/>
      <c r="M475" s="244"/>
    </row>
    <row r="476" spans="8:13">
      <c r="H476" s="244"/>
      <c r="I476" s="244"/>
      <c r="K476" s="244"/>
      <c r="M476" s="244"/>
    </row>
    <row r="477" spans="8:13">
      <c r="H477" s="244"/>
      <c r="I477" s="244"/>
      <c r="K477" s="244"/>
      <c r="M477" s="244"/>
    </row>
    <row r="478" spans="8:13">
      <c r="H478" s="244"/>
      <c r="I478" s="244"/>
      <c r="K478" s="244"/>
      <c r="M478" s="244"/>
    </row>
    <row r="479" spans="8:13">
      <c r="H479" s="244"/>
      <c r="I479" s="244"/>
      <c r="K479" s="244"/>
      <c r="M479" s="244"/>
    </row>
    <row r="480" spans="8:13">
      <c r="H480" s="244"/>
      <c r="I480" s="244"/>
      <c r="K480" s="244"/>
      <c r="M480" s="244"/>
    </row>
    <row r="481" spans="8:13">
      <c r="H481" s="244"/>
      <c r="I481" s="244"/>
      <c r="K481" s="244"/>
      <c r="M481" s="244"/>
    </row>
    <row r="482" spans="8:13">
      <c r="H482" s="244"/>
      <c r="I482" s="244"/>
      <c r="K482" s="244"/>
      <c r="M482" s="244"/>
    </row>
    <row r="483" spans="8:13">
      <c r="H483" s="244"/>
      <c r="I483" s="244"/>
      <c r="K483" s="244"/>
      <c r="M483" s="244"/>
    </row>
    <row r="484" spans="8:13">
      <c r="H484" s="244"/>
      <c r="I484" s="244"/>
      <c r="K484" s="244"/>
      <c r="M484" s="244"/>
    </row>
    <row r="485" spans="8:13">
      <c r="H485" s="244"/>
      <c r="I485" s="244"/>
      <c r="K485" s="244"/>
      <c r="M485" s="244"/>
    </row>
    <row r="486" spans="8:13">
      <c r="H486" s="244"/>
      <c r="I486" s="244"/>
      <c r="K486" s="244"/>
      <c r="M486" s="244"/>
    </row>
    <row r="487" spans="8:13">
      <c r="H487" s="244"/>
      <c r="I487" s="244"/>
      <c r="K487" s="244"/>
      <c r="M487" s="244"/>
    </row>
    <row r="488" spans="8:13">
      <c r="H488" s="244"/>
      <c r="I488" s="244"/>
      <c r="K488" s="244"/>
      <c r="M488" s="244"/>
    </row>
    <row r="489" spans="8:13">
      <c r="H489" s="244"/>
      <c r="I489" s="244"/>
      <c r="K489" s="244"/>
      <c r="M489" s="244"/>
    </row>
    <row r="490" spans="8:13">
      <c r="H490" s="244"/>
      <c r="I490" s="244"/>
      <c r="K490" s="244"/>
      <c r="M490" s="244"/>
    </row>
    <row r="491" spans="8:13">
      <c r="H491" s="244"/>
      <c r="I491" s="244"/>
      <c r="K491" s="244"/>
      <c r="M491" s="244"/>
    </row>
    <row r="492" spans="8:13">
      <c r="H492" s="244"/>
      <c r="I492" s="244"/>
      <c r="K492" s="244"/>
      <c r="M492" s="244"/>
    </row>
    <row r="493" spans="8:13">
      <c r="H493" s="244"/>
      <c r="I493" s="244"/>
      <c r="K493" s="244"/>
      <c r="M493" s="244"/>
    </row>
    <row r="494" spans="8:13">
      <c r="H494" s="244"/>
      <c r="I494" s="244"/>
      <c r="K494" s="244"/>
      <c r="M494" s="244"/>
    </row>
    <row r="495" spans="8:13">
      <c r="H495" s="244"/>
      <c r="I495" s="244"/>
      <c r="K495" s="244"/>
      <c r="M495" s="244"/>
    </row>
    <row r="496" spans="8:13">
      <c r="H496" s="244"/>
      <c r="I496" s="244"/>
      <c r="K496" s="244"/>
      <c r="M496" s="244"/>
    </row>
    <row r="497" spans="8:13">
      <c r="H497" s="244"/>
      <c r="I497" s="244"/>
      <c r="K497" s="244"/>
      <c r="M497" s="244"/>
    </row>
    <row r="498" spans="8:13">
      <c r="H498" s="244"/>
      <c r="I498" s="244"/>
      <c r="K498" s="244"/>
      <c r="M498" s="244"/>
    </row>
    <row r="499" spans="8:13">
      <c r="H499" s="244"/>
      <c r="I499" s="244"/>
      <c r="K499" s="244"/>
      <c r="M499" s="244"/>
    </row>
    <row r="500" spans="8:13">
      <c r="H500" s="244"/>
      <c r="I500" s="244"/>
      <c r="K500" s="244"/>
      <c r="M500" s="244"/>
    </row>
    <row r="501" spans="8:13">
      <c r="H501" s="244"/>
      <c r="I501" s="244"/>
      <c r="K501" s="244"/>
      <c r="M501" s="244"/>
    </row>
    <row r="502" spans="8:13">
      <c r="H502" s="244"/>
      <c r="I502" s="244"/>
      <c r="K502" s="244"/>
      <c r="M502" s="244"/>
    </row>
    <row r="503" spans="8:13">
      <c r="H503" s="244"/>
      <c r="I503" s="244"/>
      <c r="K503" s="244"/>
      <c r="M503" s="244"/>
    </row>
    <row r="504" spans="8:13">
      <c r="H504" s="244"/>
      <c r="I504" s="244"/>
      <c r="K504" s="244"/>
      <c r="M504" s="244"/>
    </row>
    <row r="505" spans="8:13">
      <c r="H505" s="244"/>
      <c r="I505" s="244"/>
      <c r="K505" s="244"/>
      <c r="M505" s="244"/>
    </row>
    <row r="506" spans="8:13">
      <c r="H506" s="244"/>
      <c r="I506" s="244"/>
      <c r="K506" s="244"/>
      <c r="M506" s="244"/>
    </row>
    <row r="507" spans="8:13">
      <c r="H507" s="244"/>
      <c r="I507" s="244"/>
      <c r="K507" s="244"/>
      <c r="M507" s="244"/>
    </row>
    <row r="508" spans="8:13">
      <c r="H508" s="244"/>
      <c r="I508" s="244"/>
      <c r="K508" s="244"/>
      <c r="M508" s="244"/>
    </row>
    <row r="509" spans="8:13">
      <c r="H509" s="244"/>
      <c r="I509" s="244"/>
      <c r="K509" s="244"/>
      <c r="M509" s="244"/>
    </row>
    <row r="510" spans="8:13">
      <c r="H510" s="244"/>
      <c r="I510" s="244"/>
      <c r="K510" s="244"/>
      <c r="M510" s="244"/>
    </row>
    <row r="511" spans="8:13">
      <c r="H511" s="244"/>
      <c r="I511" s="244"/>
      <c r="K511" s="244"/>
      <c r="M511" s="244"/>
    </row>
    <row r="512" spans="8:13">
      <c r="H512" s="244"/>
      <c r="I512" s="244"/>
      <c r="K512" s="244"/>
      <c r="M512" s="244"/>
    </row>
    <row r="513" spans="8:13">
      <c r="H513" s="244"/>
      <c r="I513" s="244"/>
      <c r="K513" s="244"/>
      <c r="M513" s="244"/>
    </row>
    <row r="514" spans="8:13">
      <c r="H514" s="244"/>
      <c r="I514" s="244"/>
      <c r="K514" s="244"/>
      <c r="M514" s="244"/>
    </row>
    <row r="515" spans="8:13">
      <c r="H515" s="244"/>
      <c r="I515" s="244"/>
      <c r="K515" s="244"/>
      <c r="M515" s="244"/>
    </row>
    <row r="516" spans="8:13">
      <c r="H516" s="244"/>
      <c r="I516" s="244"/>
      <c r="K516" s="244"/>
      <c r="M516" s="244"/>
    </row>
    <row r="517" spans="8:13">
      <c r="H517" s="244"/>
      <c r="I517" s="244"/>
      <c r="K517" s="244"/>
      <c r="M517" s="244"/>
    </row>
    <row r="518" spans="8:13">
      <c r="H518" s="244"/>
      <c r="I518" s="244"/>
      <c r="K518" s="244"/>
      <c r="M518" s="244"/>
    </row>
    <row r="519" spans="8:13">
      <c r="H519" s="244"/>
      <c r="I519" s="244"/>
      <c r="K519" s="244"/>
      <c r="M519" s="244"/>
    </row>
    <row r="520" spans="8:13">
      <c r="H520" s="244"/>
      <c r="I520" s="244"/>
      <c r="K520" s="244"/>
      <c r="M520" s="244"/>
    </row>
    <row r="521" spans="8:13">
      <c r="H521" s="244"/>
      <c r="I521" s="244"/>
      <c r="K521" s="244"/>
      <c r="M521" s="244"/>
    </row>
    <row r="522" spans="8:13">
      <c r="H522" s="244"/>
      <c r="I522" s="244"/>
      <c r="K522" s="244"/>
      <c r="M522" s="244"/>
    </row>
    <row r="523" spans="8:13">
      <c r="H523" s="244"/>
      <c r="I523" s="244"/>
      <c r="K523" s="244"/>
      <c r="M523" s="244"/>
    </row>
    <row r="524" spans="8:13">
      <c r="H524" s="244"/>
      <c r="I524" s="244"/>
      <c r="K524" s="244"/>
      <c r="M524" s="244"/>
    </row>
    <row r="525" spans="8:13">
      <c r="H525" s="244"/>
      <c r="I525" s="244"/>
      <c r="K525" s="244"/>
      <c r="M525" s="244"/>
    </row>
    <row r="526" spans="8:13">
      <c r="H526" s="244"/>
      <c r="I526" s="244"/>
      <c r="K526" s="244"/>
      <c r="M526" s="244"/>
    </row>
    <row r="527" spans="8:13">
      <c r="H527" s="244"/>
      <c r="I527" s="244"/>
      <c r="K527" s="244"/>
      <c r="M527" s="244"/>
    </row>
    <row r="528" spans="8:13">
      <c r="H528" s="244"/>
      <c r="I528" s="244"/>
      <c r="K528" s="244"/>
      <c r="M528" s="244"/>
    </row>
    <row r="529" spans="8:13">
      <c r="H529" s="244"/>
      <c r="I529" s="244"/>
      <c r="K529" s="244"/>
      <c r="M529" s="244"/>
    </row>
    <row r="530" spans="8:13">
      <c r="H530" s="244"/>
      <c r="I530" s="244"/>
      <c r="K530" s="244"/>
      <c r="M530" s="244"/>
    </row>
    <row r="531" spans="8:13">
      <c r="H531" s="244"/>
      <c r="I531" s="244"/>
      <c r="K531" s="244"/>
      <c r="M531" s="244"/>
    </row>
    <row r="532" spans="8:13">
      <c r="H532" s="244"/>
      <c r="I532" s="244"/>
      <c r="K532" s="244"/>
      <c r="M532" s="244"/>
    </row>
    <row r="533" spans="8:13">
      <c r="H533" s="244"/>
      <c r="I533" s="244"/>
      <c r="K533" s="244"/>
      <c r="M533" s="244"/>
    </row>
    <row r="534" spans="8:13">
      <c r="H534" s="244"/>
      <c r="I534" s="244"/>
      <c r="K534" s="244"/>
      <c r="M534" s="244"/>
    </row>
    <row r="535" spans="8:13">
      <c r="H535" s="244"/>
      <c r="I535" s="244"/>
      <c r="K535" s="244"/>
      <c r="M535" s="244"/>
    </row>
    <row r="536" spans="8:13">
      <c r="H536" s="244"/>
      <c r="I536" s="244"/>
      <c r="K536" s="244"/>
      <c r="M536" s="244"/>
    </row>
    <row r="537" spans="8:13">
      <c r="H537" s="244"/>
      <c r="I537" s="244"/>
      <c r="K537" s="244"/>
      <c r="M537" s="244"/>
    </row>
    <row r="538" spans="8:13">
      <c r="H538" s="244"/>
      <c r="I538" s="244"/>
      <c r="K538" s="244"/>
      <c r="M538" s="244"/>
    </row>
    <row r="539" spans="8:13">
      <c r="H539" s="244"/>
      <c r="I539" s="244"/>
      <c r="K539" s="244"/>
      <c r="M539" s="244"/>
    </row>
    <row r="540" spans="8:13">
      <c r="H540" s="244"/>
      <c r="I540" s="244"/>
      <c r="K540" s="244"/>
      <c r="M540" s="244"/>
    </row>
    <row r="541" spans="8:13">
      <c r="H541" s="244"/>
      <c r="I541" s="244"/>
      <c r="K541" s="244"/>
      <c r="M541" s="244"/>
    </row>
    <row r="542" spans="8:13">
      <c r="H542" s="244"/>
      <c r="I542" s="244"/>
      <c r="K542" s="244"/>
      <c r="M542" s="244"/>
    </row>
    <row r="543" spans="8:13">
      <c r="H543" s="244"/>
      <c r="I543" s="244"/>
      <c r="K543" s="244"/>
      <c r="M543" s="244"/>
    </row>
    <row r="544" spans="8:13">
      <c r="H544" s="244"/>
      <c r="I544" s="244"/>
      <c r="K544" s="244"/>
      <c r="M544" s="244"/>
    </row>
    <row r="545" spans="8:13">
      <c r="H545" s="244"/>
      <c r="I545" s="244"/>
      <c r="K545" s="244"/>
      <c r="M545" s="244"/>
    </row>
    <row r="546" spans="8:13">
      <c r="H546" s="244"/>
      <c r="I546" s="244"/>
      <c r="K546" s="244"/>
      <c r="M546" s="244"/>
    </row>
    <row r="547" spans="8:13">
      <c r="H547" s="244"/>
      <c r="I547" s="244"/>
      <c r="K547" s="244"/>
      <c r="M547" s="244"/>
    </row>
    <row r="548" spans="8:13">
      <c r="H548" s="244"/>
      <c r="I548" s="244"/>
      <c r="K548" s="244"/>
      <c r="M548" s="244"/>
    </row>
    <row r="549" spans="8:13">
      <c r="H549" s="244"/>
      <c r="I549" s="244"/>
      <c r="K549" s="244"/>
      <c r="M549" s="244"/>
    </row>
    <row r="550" spans="8:13">
      <c r="H550" s="244"/>
      <c r="I550" s="244"/>
      <c r="K550" s="244"/>
      <c r="M550" s="244"/>
    </row>
    <row r="551" spans="8:13">
      <c r="H551" s="244"/>
      <c r="I551" s="244"/>
      <c r="K551" s="244"/>
      <c r="M551" s="244"/>
    </row>
    <row r="552" spans="8:13">
      <c r="H552" s="244"/>
      <c r="I552" s="244"/>
      <c r="K552" s="244"/>
      <c r="M552" s="244"/>
    </row>
    <row r="553" spans="8:13">
      <c r="H553" s="244"/>
      <c r="I553" s="244"/>
      <c r="K553" s="244"/>
      <c r="M553" s="244"/>
    </row>
    <row r="554" spans="8:13">
      <c r="H554" s="244"/>
      <c r="I554" s="244"/>
      <c r="K554" s="244"/>
      <c r="M554" s="244"/>
    </row>
    <row r="555" spans="8:13">
      <c r="H555" s="244"/>
      <c r="I555" s="244"/>
      <c r="K555" s="244"/>
      <c r="M555" s="244"/>
    </row>
    <row r="556" spans="8:13">
      <c r="H556" s="244"/>
      <c r="I556" s="244"/>
      <c r="K556" s="244"/>
      <c r="M556" s="244"/>
    </row>
    <row r="557" spans="8:13">
      <c r="H557" s="244"/>
      <c r="I557" s="244"/>
      <c r="K557" s="244"/>
      <c r="M557" s="244"/>
    </row>
    <row r="558" spans="8:13">
      <c r="H558" s="244"/>
      <c r="I558" s="244"/>
      <c r="K558" s="244"/>
      <c r="M558" s="244"/>
    </row>
    <row r="559" spans="8:13">
      <c r="H559" s="244"/>
      <c r="I559" s="244"/>
      <c r="K559" s="244"/>
      <c r="M559" s="244"/>
    </row>
    <row r="560" spans="8:13">
      <c r="H560" s="244"/>
      <c r="I560" s="244"/>
      <c r="K560" s="244"/>
      <c r="M560" s="244"/>
    </row>
    <row r="561" spans="8:13">
      <c r="H561" s="244"/>
      <c r="I561" s="244"/>
      <c r="K561" s="244"/>
      <c r="M561" s="244"/>
    </row>
    <row r="562" spans="8:13">
      <c r="H562" s="244"/>
      <c r="I562" s="244"/>
      <c r="K562" s="244"/>
      <c r="M562" s="244"/>
    </row>
    <row r="563" spans="8:13">
      <c r="H563" s="244"/>
      <c r="I563" s="244"/>
      <c r="K563" s="244"/>
      <c r="M563" s="244"/>
    </row>
    <row r="564" spans="8:13">
      <c r="H564" s="244"/>
      <c r="I564" s="244"/>
      <c r="K564" s="244"/>
      <c r="M564" s="244"/>
    </row>
    <row r="565" spans="8:13">
      <c r="H565" s="244"/>
      <c r="I565" s="244"/>
      <c r="K565" s="244"/>
      <c r="M565" s="244"/>
    </row>
    <row r="566" spans="8:13">
      <c r="H566" s="244"/>
      <c r="I566" s="244"/>
      <c r="K566" s="244"/>
      <c r="M566" s="244"/>
    </row>
    <row r="567" spans="8:13">
      <c r="H567" s="244"/>
      <c r="I567" s="244"/>
      <c r="K567" s="244"/>
      <c r="M567" s="244"/>
    </row>
    <row r="568" spans="8:13">
      <c r="H568" s="244"/>
      <c r="I568" s="244"/>
      <c r="K568" s="244"/>
      <c r="M568" s="244"/>
    </row>
    <row r="569" spans="8:13">
      <c r="H569" s="244"/>
      <c r="I569" s="244"/>
      <c r="K569" s="244"/>
      <c r="M569" s="244"/>
    </row>
    <row r="570" spans="8:13">
      <c r="H570" s="244"/>
      <c r="I570" s="244"/>
      <c r="K570" s="244"/>
      <c r="M570" s="244"/>
    </row>
    <row r="571" spans="8:13">
      <c r="H571" s="244"/>
      <c r="I571" s="244"/>
      <c r="K571" s="244"/>
      <c r="M571" s="244"/>
    </row>
    <row r="572" spans="8:13">
      <c r="H572" s="244"/>
      <c r="I572" s="244"/>
      <c r="K572" s="244"/>
      <c r="M572" s="244"/>
    </row>
    <row r="573" spans="8:13">
      <c r="H573" s="244"/>
      <c r="I573" s="244"/>
      <c r="K573" s="244"/>
      <c r="M573" s="244"/>
    </row>
    <row r="574" spans="8:13">
      <c r="H574" s="244"/>
      <c r="I574" s="244"/>
      <c r="K574" s="244"/>
      <c r="M574" s="244"/>
    </row>
    <row r="575" spans="8:13">
      <c r="H575" s="244"/>
      <c r="I575" s="244"/>
      <c r="K575" s="244"/>
      <c r="M575" s="244"/>
    </row>
    <row r="576" spans="8:13">
      <c r="H576" s="244"/>
      <c r="I576" s="244"/>
      <c r="K576" s="244"/>
      <c r="M576" s="244"/>
    </row>
    <row r="577" spans="8:13">
      <c r="H577" s="244"/>
      <c r="I577" s="244"/>
      <c r="K577" s="244"/>
      <c r="M577" s="244"/>
    </row>
    <row r="578" spans="8:13">
      <c r="H578" s="244"/>
      <c r="I578" s="244"/>
      <c r="K578" s="244"/>
      <c r="M578" s="244"/>
    </row>
    <row r="579" spans="8:13">
      <c r="H579" s="244"/>
      <c r="I579" s="244"/>
      <c r="K579" s="244"/>
      <c r="M579" s="244"/>
    </row>
    <row r="580" spans="8:13">
      <c r="H580" s="244"/>
      <c r="I580" s="244"/>
      <c r="K580" s="244"/>
      <c r="M580" s="244"/>
    </row>
    <row r="581" spans="8:13">
      <c r="H581" s="244"/>
      <c r="I581" s="244"/>
      <c r="K581" s="244"/>
      <c r="M581" s="244"/>
    </row>
    <row r="582" spans="8:13">
      <c r="H582" s="244"/>
      <c r="I582" s="244"/>
      <c r="K582" s="244"/>
      <c r="M582" s="244"/>
    </row>
    <row r="583" spans="8:13">
      <c r="H583" s="244"/>
      <c r="I583" s="244"/>
      <c r="K583" s="244"/>
      <c r="M583" s="244"/>
    </row>
    <row r="584" spans="8:13">
      <c r="H584" s="244"/>
      <c r="I584" s="244"/>
      <c r="K584" s="244"/>
      <c r="M584" s="244"/>
    </row>
    <row r="585" spans="8:13">
      <c r="H585" s="244"/>
      <c r="I585" s="244"/>
      <c r="K585" s="244"/>
      <c r="M585" s="244"/>
    </row>
    <row r="586" spans="8:13">
      <c r="H586" s="244"/>
      <c r="I586" s="244"/>
      <c r="K586" s="244"/>
      <c r="M586" s="244"/>
    </row>
    <row r="587" spans="8:13">
      <c r="H587" s="244"/>
      <c r="I587" s="244"/>
      <c r="K587" s="244"/>
      <c r="M587" s="244"/>
    </row>
    <row r="588" spans="8:13">
      <c r="H588" s="244"/>
      <c r="I588" s="244"/>
      <c r="K588" s="244"/>
      <c r="M588" s="244"/>
    </row>
    <row r="589" spans="8:13">
      <c r="H589" s="244"/>
      <c r="I589" s="244"/>
      <c r="K589" s="244"/>
      <c r="M589" s="244"/>
    </row>
    <row r="590" spans="8:13">
      <c r="H590" s="244"/>
      <c r="I590" s="244"/>
      <c r="K590" s="244"/>
      <c r="M590" s="244"/>
    </row>
    <row r="591" spans="8:13">
      <c r="H591" s="244"/>
      <c r="I591" s="244"/>
      <c r="K591" s="244"/>
      <c r="M591" s="244"/>
    </row>
    <row r="592" spans="8:13">
      <c r="H592" s="244"/>
      <c r="I592" s="244"/>
      <c r="K592" s="244"/>
      <c r="M592" s="244"/>
    </row>
    <row r="593" spans="8:13">
      <c r="H593" s="244"/>
      <c r="I593" s="244"/>
      <c r="K593" s="244"/>
      <c r="M593" s="244"/>
    </row>
    <row r="594" spans="8:13">
      <c r="H594" s="244"/>
      <c r="I594" s="244"/>
      <c r="K594" s="244"/>
      <c r="M594" s="244"/>
    </row>
    <row r="595" spans="8:13">
      <c r="H595" s="244"/>
      <c r="I595" s="244"/>
      <c r="K595" s="244"/>
      <c r="M595" s="244"/>
    </row>
    <row r="596" spans="8:13">
      <c r="H596" s="244"/>
      <c r="I596" s="244"/>
      <c r="K596" s="244"/>
      <c r="M596" s="244"/>
    </row>
    <row r="597" spans="8:13">
      <c r="H597" s="244"/>
      <c r="I597" s="244"/>
      <c r="K597" s="244"/>
      <c r="M597" s="244"/>
    </row>
    <row r="598" spans="8:13">
      <c r="H598" s="244"/>
      <c r="I598" s="244"/>
      <c r="K598" s="244"/>
      <c r="M598" s="244"/>
    </row>
    <row r="599" spans="8:13">
      <c r="H599" s="244"/>
      <c r="I599" s="244"/>
      <c r="K599" s="244"/>
      <c r="M599" s="244"/>
    </row>
    <row r="600" spans="8:13">
      <c r="H600" s="244"/>
      <c r="I600" s="244"/>
      <c r="K600" s="244"/>
      <c r="M600" s="244"/>
    </row>
    <row r="601" spans="8:13">
      <c r="H601" s="244"/>
      <c r="I601" s="244"/>
      <c r="K601" s="244"/>
      <c r="M601" s="244"/>
    </row>
    <row r="602" spans="8:13">
      <c r="H602" s="244"/>
      <c r="I602" s="244"/>
      <c r="K602" s="244"/>
      <c r="M602" s="244"/>
    </row>
    <row r="603" spans="8:13">
      <c r="H603" s="244"/>
      <c r="I603" s="244"/>
      <c r="K603" s="244"/>
      <c r="M603" s="244"/>
    </row>
    <row r="604" spans="8:13">
      <c r="H604" s="244"/>
      <c r="I604" s="244"/>
      <c r="K604" s="244"/>
      <c r="M604" s="244"/>
    </row>
    <row r="605" spans="8:13">
      <c r="H605" s="244"/>
      <c r="I605" s="244"/>
      <c r="K605" s="244"/>
      <c r="M605" s="244"/>
    </row>
    <row r="606" spans="8:13">
      <c r="H606" s="244"/>
      <c r="I606" s="244"/>
      <c r="K606" s="244"/>
      <c r="M606" s="244"/>
    </row>
    <row r="607" spans="8:13">
      <c r="H607" s="244"/>
      <c r="I607" s="244"/>
      <c r="K607" s="244"/>
      <c r="M607" s="244"/>
    </row>
    <row r="608" spans="8:13">
      <c r="H608" s="244"/>
      <c r="I608" s="244"/>
      <c r="K608" s="244"/>
      <c r="M608" s="244"/>
    </row>
    <row r="609" spans="8:13">
      <c r="H609" s="244"/>
      <c r="I609" s="244"/>
      <c r="K609" s="244"/>
      <c r="M609" s="244"/>
    </row>
    <row r="610" spans="8:13">
      <c r="H610" s="244"/>
      <c r="I610" s="244"/>
      <c r="K610" s="244"/>
      <c r="M610" s="244"/>
    </row>
    <row r="611" spans="8:13">
      <c r="H611" s="244"/>
      <c r="I611" s="244"/>
      <c r="K611" s="244"/>
      <c r="M611" s="244"/>
    </row>
    <row r="612" spans="8:13">
      <c r="H612" s="244"/>
      <c r="I612" s="244"/>
      <c r="K612" s="244"/>
      <c r="M612" s="244"/>
    </row>
    <row r="613" spans="8:13">
      <c r="H613" s="244"/>
      <c r="I613" s="244"/>
      <c r="K613" s="244"/>
      <c r="M613" s="244"/>
    </row>
    <row r="614" spans="8:13">
      <c r="H614" s="244"/>
      <c r="I614" s="244"/>
      <c r="K614" s="244"/>
      <c r="M614" s="244"/>
    </row>
    <row r="615" spans="8:13">
      <c r="H615" s="244"/>
      <c r="I615" s="244"/>
      <c r="K615" s="244"/>
      <c r="M615" s="244"/>
    </row>
    <row r="616" spans="8:13">
      <c r="H616" s="244"/>
      <c r="I616" s="244"/>
      <c r="K616" s="244"/>
      <c r="M616" s="244"/>
    </row>
    <row r="617" spans="8:13">
      <c r="H617" s="244"/>
      <c r="I617" s="244"/>
      <c r="K617" s="244"/>
      <c r="M617" s="244"/>
    </row>
    <row r="618" spans="8:13">
      <c r="H618" s="244"/>
      <c r="I618" s="244"/>
      <c r="K618" s="244"/>
      <c r="M618" s="244"/>
    </row>
    <row r="619" spans="8:13">
      <c r="H619" s="244"/>
      <c r="I619" s="244"/>
      <c r="K619" s="244"/>
      <c r="M619" s="244"/>
    </row>
    <row r="620" spans="8:13">
      <c r="H620" s="244"/>
      <c r="I620" s="244"/>
      <c r="K620" s="244"/>
      <c r="M620" s="244"/>
    </row>
    <row r="621" spans="8:13">
      <c r="H621" s="244"/>
      <c r="I621" s="244"/>
      <c r="K621" s="244"/>
      <c r="M621" s="244"/>
    </row>
    <row r="622" spans="8:13">
      <c r="H622" s="244"/>
      <c r="I622" s="244"/>
      <c r="K622" s="244"/>
      <c r="M622" s="244"/>
    </row>
    <row r="623" spans="8:13">
      <c r="H623" s="244"/>
      <c r="I623" s="244"/>
      <c r="K623" s="244"/>
      <c r="M623" s="244"/>
    </row>
    <row r="624" spans="8:13">
      <c r="H624" s="244"/>
      <c r="I624" s="244"/>
      <c r="K624" s="244"/>
      <c r="M624" s="244"/>
    </row>
    <row r="625" spans="8:13">
      <c r="H625" s="244"/>
      <c r="I625" s="244"/>
      <c r="K625" s="244"/>
      <c r="M625" s="244"/>
    </row>
    <row r="626" spans="8:13">
      <c r="H626" s="244"/>
      <c r="I626" s="244"/>
      <c r="K626" s="244"/>
      <c r="M626" s="244"/>
    </row>
    <row r="627" spans="8:13">
      <c r="H627" s="244"/>
      <c r="I627" s="244"/>
      <c r="K627" s="244"/>
      <c r="M627" s="244"/>
    </row>
    <row r="628" spans="8:13">
      <c r="H628" s="244"/>
      <c r="I628" s="244"/>
      <c r="K628" s="244"/>
      <c r="M628" s="244"/>
    </row>
    <row r="629" spans="8:13">
      <c r="H629" s="244"/>
      <c r="I629" s="244"/>
      <c r="K629" s="244"/>
      <c r="M629" s="244"/>
    </row>
    <row r="630" spans="8:13">
      <c r="H630" s="244"/>
      <c r="I630" s="244"/>
      <c r="K630" s="244"/>
      <c r="M630" s="244"/>
    </row>
    <row r="631" spans="8:13">
      <c r="H631" s="244"/>
      <c r="I631" s="244"/>
      <c r="K631" s="244"/>
      <c r="M631" s="244"/>
    </row>
    <row r="632" spans="8:13">
      <c r="H632" s="244"/>
      <c r="I632" s="244"/>
      <c r="K632" s="244"/>
      <c r="M632" s="244"/>
    </row>
    <row r="633" spans="8:13">
      <c r="H633" s="244"/>
      <c r="I633" s="244"/>
      <c r="K633" s="244"/>
      <c r="M633" s="244"/>
    </row>
    <row r="634" spans="8:13">
      <c r="H634" s="244"/>
      <c r="I634" s="244"/>
      <c r="K634" s="244"/>
      <c r="M634" s="244"/>
    </row>
    <row r="635" spans="8:13">
      <c r="H635" s="244"/>
      <c r="I635" s="244"/>
      <c r="K635" s="244"/>
      <c r="M635" s="244"/>
    </row>
    <row r="636" spans="8:13">
      <c r="H636" s="244"/>
      <c r="I636" s="244"/>
      <c r="K636" s="244"/>
      <c r="M636" s="244"/>
    </row>
    <row r="637" spans="8:13">
      <c r="H637" s="244"/>
      <c r="I637" s="244"/>
      <c r="K637" s="244"/>
      <c r="M637" s="244"/>
    </row>
    <row r="638" spans="8:13">
      <c r="H638" s="244"/>
      <c r="I638" s="244"/>
      <c r="K638" s="244"/>
      <c r="M638" s="244"/>
    </row>
    <row r="639" spans="8:13">
      <c r="H639" s="244"/>
      <c r="I639" s="244"/>
      <c r="K639" s="244"/>
      <c r="M639" s="244"/>
    </row>
    <row r="640" spans="8:13">
      <c r="H640" s="244"/>
      <c r="I640" s="244"/>
      <c r="K640" s="244"/>
      <c r="M640" s="244"/>
    </row>
    <row r="641" spans="8:13">
      <c r="H641" s="244"/>
      <c r="I641" s="244"/>
      <c r="K641" s="244"/>
      <c r="M641" s="244"/>
    </row>
    <row r="642" spans="8:13">
      <c r="H642" s="244"/>
      <c r="I642" s="244"/>
      <c r="K642" s="244"/>
      <c r="M642" s="244"/>
    </row>
    <row r="643" spans="8:13">
      <c r="H643" s="244"/>
      <c r="I643" s="244"/>
      <c r="K643" s="244"/>
      <c r="M643" s="244"/>
    </row>
    <row r="644" spans="8:13">
      <c r="H644" s="244"/>
      <c r="I644" s="244"/>
      <c r="K644" s="244"/>
      <c r="M644" s="244"/>
    </row>
    <row r="645" spans="8:13">
      <c r="H645" s="244"/>
      <c r="I645" s="244"/>
      <c r="K645" s="244"/>
      <c r="M645" s="244"/>
    </row>
    <row r="646" spans="8:13">
      <c r="H646" s="244"/>
      <c r="I646" s="244"/>
      <c r="K646" s="244"/>
      <c r="M646" s="244"/>
    </row>
    <row r="647" spans="8:13">
      <c r="H647" s="244"/>
      <c r="I647" s="244"/>
      <c r="K647" s="244"/>
      <c r="M647" s="244"/>
    </row>
    <row r="648" spans="8:13">
      <c r="H648" s="244"/>
      <c r="I648" s="244"/>
      <c r="K648" s="244"/>
      <c r="M648" s="244"/>
    </row>
    <row r="649" spans="8:13">
      <c r="H649" s="244"/>
      <c r="I649" s="244"/>
      <c r="K649" s="244"/>
      <c r="M649" s="244"/>
    </row>
    <row r="650" spans="8:13">
      <c r="H650" s="244"/>
      <c r="I650" s="244"/>
      <c r="K650" s="244"/>
      <c r="M650" s="244"/>
    </row>
    <row r="651" spans="8:13">
      <c r="H651" s="244"/>
      <c r="I651" s="244"/>
      <c r="K651" s="244"/>
      <c r="M651" s="244"/>
    </row>
    <row r="652" spans="8:13">
      <c r="H652" s="244"/>
      <c r="I652" s="244"/>
      <c r="K652" s="244"/>
      <c r="M652" s="244"/>
    </row>
    <row r="653" spans="8:13">
      <c r="H653" s="244"/>
      <c r="I653" s="244"/>
      <c r="K653" s="244"/>
      <c r="M653" s="244"/>
    </row>
    <row r="654" spans="8:13">
      <c r="H654" s="244"/>
      <c r="I654" s="244"/>
      <c r="K654" s="244"/>
      <c r="M654" s="244"/>
    </row>
    <row r="655" spans="8:13">
      <c r="H655" s="244"/>
      <c r="I655" s="244"/>
      <c r="K655" s="244"/>
      <c r="M655" s="244"/>
    </row>
    <row r="656" spans="8:13">
      <c r="H656" s="244"/>
      <c r="I656" s="244"/>
      <c r="K656" s="244"/>
      <c r="M656" s="244"/>
    </row>
    <row r="657" spans="8:13">
      <c r="H657" s="244"/>
      <c r="I657" s="244"/>
      <c r="K657" s="244"/>
      <c r="M657" s="244"/>
    </row>
    <row r="658" spans="8:13">
      <c r="H658" s="244"/>
      <c r="I658" s="244"/>
      <c r="K658" s="244"/>
      <c r="M658" s="244"/>
    </row>
    <row r="659" spans="8:13">
      <c r="H659" s="244"/>
      <c r="I659" s="244"/>
      <c r="K659" s="244"/>
      <c r="M659" s="244"/>
    </row>
    <row r="660" spans="8:13">
      <c r="H660" s="244"/>
      <c r="I660" s="244"/>
      <c r="K660" s="244"/>
      <c r="M660" s="244"/>
    </row>
    <row r="661" spans="8:13">
      <c r="H661" s="244"/>
      <c r="I661" s="244"/>
      <c r="K661" s="244"/>
      <c r="M661" s="244"/>
    </row>
    <row r="662" spans="8:13">
      <c r="H662" s="244"/>
      <c r="I662" s="244"/>
      <c r="K662" s="244"/>
      <c r="M662" s="244"/>
    </row>
    <row r="663" spans="8:13">
      <c r="H663" s="244"/>
      <c r="I663" s="244"/>
      <c r="K663" s="244"/>
      <c r="M663" s="244"/>
    </row>
    <row r="664" spans="8:13">
      <c r="H664" s="244"/>
      <c r="I664" s="244"/>
      <c r="K664" s="244"/>
      <c r="M664" s="244"/>
    </row>
    <row r="665" spans="8:13">
      <c r="H665" s="244"/>
      <c r="I665" s="244"/>
      <c r="K665" s="244"/>
      <c r="M665" s="244"/>
    </row>
    <row r="666" spans="8:13">
      <c r="H666" s="244"/>
      <c r="I666" s="244"/>
      <c r="K666" s="244"/>
      <c r="M666" s="244"/>
    </row>
    <row r="667" spans="8:13">
      <c r="H667" s="244"/>
      <c r="I667" s="244"/>
      <c r="K667" s="244"/>
      <c r="M667" s="244"/>
    </row>
    <row r="668" spans="8:13">
      <c r="H668" s="244"/>
      <c r="I668" s="244"/>
      <c r="K668" s="244"/>
      <c r="M668" s="244"/>
    </row>
    <row r="669" spans="8:13">
      <c r="H669" s="244"/>
      <c r="I669" s="244"/>
      <c r="K669" s="244"/>
      <c r="M669" s="244"/>
    </row>
    <row r="670" spans="8:13">
      <c r="H670" s="244"/>
      <c r="I670" s="244"/>
      <c r="K670" s="244"/>
      <c r="M670" s="244"/>
    </row>
    <row r="671" spans="8:13">
      <c r="H671" s="244"/>
      <c r="I671" s="244"/>
      <c r="K671" s="244"/>
      <c r="M671" s="244"/>
    </row>
    <row r="672" spans="8:13">
      <c r="H672" s="244"/>
      <c r="I672" s="244"/>
      <c r="K672" s="244"/>
      <c r="M672" s="244"/>
    </row>
    <row r="673" spans="8:13">
      <c r="H673" s="244"/>
      <c r="I673" s="244"/>
      <c r="K673" s="244"/>
      <c r="M673" s="244"/>
    </row>
    <row r="674" spans="8:13">
      <c r="H674" s="244"/>
      <c r="I674" s="244"/>
      <c r="K674" s="244"/>
      <c r="M674" s="244"/>
    </row>
    <row r="675" spans="8:13">
      <c r="H675" s="244"/>
      <c r="I675" s="244"/>
      <c r="K675" s="244"/>
      <c r="M675" s="244"/>
    </row>
    <row r="676" spans="8:13">
      <c r="H676" s="244"/>
      <c r="I676" s="244"/>
      <c r="K676" s="244"/>
      <c r="M676" s="244"/>
    </row>
    <row r="677" spans="8:13">
      <c r="H677" s="244"/>
      <c r="I677" s="244"/>
      <c r="K677" s="244"/>
      <c r="M677" s="244"/>
    </row>
    <row r="678" spans="8:13">
      <c r="H678" s="244"/>
      <c r="I678" s="244"/>
      <c r="K678" s="244"/>
      <c r="M678" s="244"/>
    </row>
    <row r="679" spans="8:13">
      <c r="H679" s="244"/>
      <c r="I679" s="244"/>
      <c r="K679" s="244"/>
      <c r="M679" s="244"/>
    </row>
    <row r="680" spans="8:13">
      <c r="H680" s="244"/>
      <c r="I680" s="244"/>
      <c r="K680" s="244"/>
      <c r="M680" s="244"/>
    </row>
    <row r="681" spans="8:13">
      <c r="H681" s="244"/>
      <c r="I681" s="244"/>
      <c r="K681" s="244"/>
      <c r="M681" s="244"/>
    </row>
    <row r="682" spans="8:13">
      <c r="H682" s="244"/>
      <c r="I682" s="244"/>
      <c r="K682" s="244"/>
      <c r="M682" s="244"/>
    </row>
    <row r="683" spans="8:13">
      <c r="H683" s="244"/>
      <c r="I683" s="244"/>
      <c r="K683" s="244"/>
      <c r="M683" s="244"/>
    </row>
    <row r="684" spans="8:13">
      <c r="H684" s="244"/>
      <c r="I684" s="244"/>
      <c r="K684" s="244"/>
      <c r="M684" s="244"/>
    </row>
    <row r="685" spans="8:13">
      <c r="H685" s="244"/>
      <c r="I685" s="244"/>
      <c r="K685" s="244"/>
      <c r="M685" s="244"/>
    </row>
    <row r="686" spans="8:13">
      <c r="H686" s="244"/>
      <c r="I686" s="244"/>
      <c r="K686" s="244"/>
      <c r="M686" s="244"/>
    </row>
    <row r="687" spans="8:13">
      <c r="H687" s="244"/>
      <c r="I687" s="244"/>
      <c r="K687" s="244"/>
      <c r="M687" s="244"/>
    </row>
    <row r="688" spans="8:13">
      <c r="H688" s="244"/>
      <c r="I688" s="244"/>
      <c r="K688" s="244"/>
      <c r="M688" s="244"/>
    </row>
    <row r="689" spans="8:13">
      <c r="H689" s="244"/>
      <c r="I689" s="244"/>
      <c r="K689" s="244"/>
      <c r="M689" s="244"/>
    </row>
    <row r="690" spans="8:13">
      <c r="H690" s="244"/>
      <c r="I690" s="244"/>
      <c r="K690" s="244"/>
      <c r="M690" s="244"/>
    </row>
    <row r="691" spans="8:13">
      <c r="H691" s="244"/>
      <c r="I691" s="244"/>
      <c r="K691" s="244"/>
      <c r="M691" s="244"/>
    </row>
    <row r="692" spans="8:13">
      <c r="H692" s="244"/>
      <c r="I692" s="244"/>
      <c r="K692" s="244"/>
      <c r="M692" s="244"/>
    </row>
    <row r="693" spans="8:13">
      <c r="H693" s="244"/>
      <c r="I693" s="244"/>
      <c r="K693" s="244"/>
      <c r="M693" s="244"/>
    </row>
    <row r="694" spans="8:13">
      <c r="H694" s="244"/>
      <c r="I694" s="244"/>
      <c r="K694" s="244"/>
      <c r="M694" s="244"/>
    </row>
    <row r="695" spans="8:13">
      <c r="H695" s="244"/>
      <c r="I695" s="244"/>
      <c r="K695" s="244"/>
      <c r="M695" s="244"/>
    </row>
    <row r="696" spans="8:13">
      <c r="H696" s="244"/>
      <c r="I696" s="244"/>
      <c r="K696" s="244"/>
      <c r="M696" s="244"/>
    </row>
    <row r="697" spans="8:13">
      <c r="H697" s="244"/>
      <c r="I697" s="244"/>
      <c r="K697" s="244"/>
      <c r="M697" s="244"/>
    </row>
    <row r="698" spans="8:13">
      <c r="H698" s="244"/>
      <c r="I698" s="244"/>
      <c r="K698" s="244"/>
      <c r="M698" s="244"/>
    </row>
    <row r="699" spans="8:13">
      <c r="H699" s="244"/>
      <c r="I699" s="244"/>
      <c r="K699" s="244"/>
      <c r="M699" s="244"/>
    </row>
    <row r="700" spans="8:13">
      <c r="H700" s="244"/>
      <c r="I700" s="244"/>
      <c r="K700" s="244"/>
      <c r="M700" s="244"/>
    </row>
    <row r="701" spans="8:13">
      <c r="H701" s="244"/>
      <c r="I701" s="244"/>
      <c r="K701" s="244"/>
      <c r="M701" s="244"/>
    </row>
    <row r="702" spans="8:13">
      <c r="H702" s="244"/>
      <c r="I702" s="244"/>
      <c r="K702" s="244"/>
      <c r="M702" s="244"/>
    </row>
    <row r="703" spans="8:13">
      <c r="H703" s="244"/>
      <c r="I703" s="244"/>
      <c r="K703" s="244"/>
      <c r="M703" s="244"/>
    </row>
    <row r="704" spans="8:13">
      <c r="H704" s="244"/>
      <c r="I704" s="244"/>
      <c r="K704" s="244"/>
      <c r="M704" s="244"/>
    </row>
    <row r="705" spans="8:13">
      <c r="H705" s="244"/>
      <c r="I705" s="244"/>
      <c r="K705" s="244"/>
      <c r="M705" s="244"/>
    </row>
    <row r="706" spans="8:13">
      <c r="H706" s="244"/>
      <c r="I706" s="244"/>
      <c r="K706" s="244"/>
      <c r="M706" s="244"/>
    </row>
    <row r="707" spans="8:13">
      <c r="H707" s="244"/>
      <c r="I707" s="244"/>
      <c r="K707" s="244"/>
      <c r="M707" s="244"/>
    </row>
    <row r="708" spans="8:13">
      <c r="H708" s="244"/>
      <c r="I708" s="244"/>
      <c r="K708" s="244"/>
      <c r="M708" s="244"/>
    </row>
    <row r="709" spans="8:13">
      <c r="H709" s="244"/>
      <c r="I709" s="244"/>
      <c r="K709" s="244"/>
      <c r="M709" s="244"/>
    </row>
    <row r="710" spans="8:13">
      <c r="H710" s="244"/>
      <c r="I710" s="244"/>
      <c r="K710" s="244"/>
      <c r="M710" s="244"/>
    </row>
    <row r="711" spans="8:13">
      <c r="H711" s="244"/>
      <c r="I711" s="244"/>
      <c r="K711" s="244"/>
      <c r="M711" s="244"/>
    </row>
    <row r="712" spans="8:13">
      <c r="H712" s="244"/>
      <c r="I712" s="244"/>
      <c r="K712" s="244"/>
      <c r="M712" s="244"/>
    </row>
    <row r="713" spans="8:13">
      <c r="H713" s="244"/>
      <c r="I713" s="244"/>
      <c r="K713" s="244"/>
      <c r="M713" s="244"/>
    </row>
    <row r="714" spans="8:13">
      <c r="H714" s="244"/>
      <c r="I714" s="244"/>
      <c r="K714" s="244"/>
      <c r="M714" s="244"/>
    </row>
    <row r="715" spans="8:13">
      <c r="H715" s="244"/>
      <c r="I715" s="244"/>
      <c r="K715" s="244"/>
      <c r="M715" s="244"/>
    </row>
    <row r="716" spans="8:13">
      <c r="H716" s="244"/>
      <c r="I716" s="244"/>
      <c r="K716" s="244"/>
      <c r="M716" s="244"/>
    </row>
    <row r="717" spans="8:13">
      <c r="H717" s="244"/>
      <c r="I717" s="244"/>
      <c r="K717" s="244"/>
      <c r="M717" s="244"/>
    </row>
    <row r="718" spans="8:13">
      <c r="H718" s="244"/>
      <c r="I718" s="244"/>
      <c r="K718" s="244"/>
      <c r="M718" s="244"/>
    </row>
    <row r="719" spans="8:13">
      <c r="H719" s="244"/>
      <c r="I719" s="244"/>
      <c r="K719" s="244"/>
      <c r="M719" s="244"/>
    </row>
    <row r="720" spans="8:13">
      <c r="H720" s="244"/>
      <c r="I720" s="244"/>
      <c r="K720" s="244"/>
      <c r="M720" s="244"/>
    </row>
    <row r="721" spans="8:13">
      <c r="H721" s="244"/>
      <c r="I721" s="244"/>
      <c r="K721" s="244"/>
      <c r="M721" s="244"/>
    </row>
    <row r="722" spans="8:13">
      <c r="H722" s="244"/>
      <c r="I722" s="244"/>
      <c r="K722" s="244"/>
      <c r="M722" s="244"/>
    </row>
    <row r="723" spans="8:13">
      <c r="H723" s="244"/>
      <c r="I723" s="244"/>
      <c r="K723" s="244"/>
      <c r="M723" s="244"/>
    </row>
    <row r="724" spans="8:13">
      <c r="H724" s="244"/>
      <c r="I724" s="244"/>
      <c r="K724" s="244"/>
      <c r="M724" s="244"/>
    </row>
    <row r="725" spans="8:13">
      <c r="H725" s="244"/>
      <c r="I725" s="244"/>
      <c r="K725" s="244"/>
      <c r="M725" s="244"/>
    </row>
    <row r="726" spans="8:13">
      <c r="H726" s="244"/>
      <c r="I726" s="244"/>
      <c r="K726" s="244"/>
      <c r="M726" s="244"/>
    </row>
    <row r="727" spans="8:13">
      <c r="H727" s="244"/>
      <c r="I727" s="244"/>
      <c r="K727" s="244"/>
      <c r="M727" s="244"/>
    </row>
    <row r="728" spans="8:13">
      <c r="H728" s="244"/>
      <c r="I728" s="244"/>
      <c r="K728" s="244"/>
      <c r="M728" s="244"/>
    </row>
    <row r="729" spans="8:13">
      <c r="H729" s="244"/>
      <c r="I729" s="244"/>
      <c r="K729" s="244"/>
      <c r="M729" s="244"/>
    </row>
    <row r="730" spans="8:13">
      <c r="H730" s="244"/>
      <c r="I730" s="244"/>
      <c r="K730" s="244"/>
      <c r="M730" s="244"/>
    </row>
    <row r="731" spans="8:13">
      <c r="H731" s="244"/>
      <c r="I731" s="244"/>
      <c r="K731" s="244"/>
      <c r="M731" s="244"/>
    </row>
    <row r="732" spans="8:13">
      <c r="H732" s="244"/>
      <c r="I732" s="244"/>
      <c r="K732" s="244"/>
      <c r="M732" s="244"/>
    </row>
    <row r="733" spans="8:13">
      <c r="H733" s="244"/>
      <c r="I733" s="244"/>
      <c r="K733" s="244"/>
      <c r="M733" s="244"/>
    </row>
    <row r="734" spans="8:13">
      <c r="H734" s="244"/>
      <c r="I734" s="244"/>
      <c r="K734" s="244"/>
      <c r="M734" s="244"/>
    </row>
    <row r="735" spans="8:13">
      <c r="H735" s="244"/>
      <c r="I735" s="244"/>
      <c r="K735" s="244"/>
      <c r="M735" s="244"/>
    </row>
    <row r="736" spans="8:13">
      <c r="H736" s="244"/>
      <c r="I736" s="244"/>
      <c r="K736" s="244"/>
      <c r="M736" s="244"/>
    </row>
    <row r="737" spans="8:13">
      <c r="H737" s="244"/>
      <c r="I737" s="244"/>
      <c r="K737" s="244"/>
      <c r="M737" s="244"/>
    </row>
    <row r="738" spans="8:13">
      <c r="H738" s="244"/>
      <c r="I738" s="244"/>
      <c r="K738" s="244"/>
      <c r="M738" s="244"/>
    </row>
    <row r="739" spans="8:13">
      <c r="H739" s="244"/>
      <c r="I739" s="244"/>
      <c r="K739" s="244"/>
      <c r="M739" s="244"/>
    </row>
    <row r="740" spans="8:13">
      <c r="H740" s="244"/>
      <c r="I740" s="244"/>
      <c r="K740" s="244"/>
      <c r="M740" s="244"/>
    </row>
    <row r="741" spans="8:13">
      <c r="H741" s="244"/>
      <c r="I741" s="244"/>
      <c r="K741" s="244"/>
      <c r="M741" s="244"/>
    </row>
    <row r="742" spans="8:13">
      <c r="H742" s="244"/>
      <c r="I742" s="244"/>
      <c r="K742" s="244"/>
      <c r="M742" s="244"/>
    </row>
    <row r="743" spans="8:13">
      <c r="H743" s="244"/>
      <c r="I743" s="244"/>
      <c r="K743" s="244"/>
      <c r="M743" s="244"/>
    </row>
    <row r="744" spans="8:13">
      <c r="H744" s="244"/>
      <c r="I744" s="244"/>
      <c r="K744" s="244"/>
      <c r="M744" s="244"/>
    </row>
    <row r="745" spans="8:13">
      <c r="H745" s="244"/>
      <c r="I745" s="244"/>
      <c r="K745" s="244"/>
      <c r="M745" s="244"/>
    </row>
    <row r="746" spans="8:13">
      <c r="H746" s="244"/>
      <c r="I746" s="244"/>
      <c r="K746" s="244"/>
      <c r="M746" s="244"/>
    </row>
    <row r="747" spans="8:13">
      <c r="H747" s="244"/>
      <c r="I747" s="244"/>
      <c r="K747" s="244"/>
      <c r="M747" s="244"/>
    </row>
    <row r="748" spans="8:13">
      <c r="H748" s="244"/>
      <c r="I748" s="244"/>
      <c r="K748" s="244"/>
      <c r="M748" s="244"/>
    </row>
    <row r="749" spans="8:13">
      <c r="H749" s="244"/>
      <c r="I749" s="244"/>
      <c r="K749" s="244"/>
      <c r="M749" s="244"/>
    </row>
    <row r="750" spans="8:13">
      <c r="H750" s="244"/>
      <c r="I750" s="244"/>
      <c r="K750" s="244"/>
      <c r="M750" s="244"/>
    </row>
    <row r="751" spans="8:13">
      <c r="H751" s="244"/>
      <c r="I751" s="244"/>
      <c r="K751" s="244"/>
      <c r="M751" s="244"/>
    </row>
    <row r="752" spans="8:13">
      <c r="H752" s="244"/>
      <c r="I752" s="244"/>
      <c r="K752" s="244"/>
      <c r="M752" s="244"/>
    </row>
    <row r="753" spans="8:13">
      <c r="H753" s="244"/>
      <c r="I753" s="244"/>
      <c r="K753" s="244"/>
      <c r="M753" s="244"/>
    </row>
    <row r="754" spans="8:13">
      <c r="H754" s="244"/>
      <c r="I754" s="244"/>
      <c r="K754" s="244"/>
      <c r="M754" s="244"/>
    </row>
    <row r="755" spans="8:13">
      <c r="H755" s="244"/>
      <c r="I755" s="244"/>
      <c r="K755" s="244"/>
      <c r="M755" s="244"/>
    </row>
    <row r="756" spans="8:13">
      <c r="H756" s="244"/>
      <c r="I756" s="244"/>
      <c r="K756" s="244"/>
      <c r="M756" s="244"/>
    </row>
    <row r="757" spans="8:13">
      <c r="H757" s="244"/>
      <c r="I757" s="244"/>
      <c r="K757" s="244"/>
      <c r="M757" s="244"/>
    </row>
    <row r="758" spans="8:13">
      <c r="H758" s="244"/>
      <c r="I758" s="244"/>
      <c r="K758" s="244"/>
      <c r="M758" s="244"/>
    </row>
    <row r="759" spans="8:13">
      <c r="H759" s="244"/>
      <c r="I759" s="244"/>
      <c r="K759" s="244"/>
      <c r="M759" s="244"/>
    </row>
    <row r="760" spans="8:13">
      <c r="H760" s="244"/>
      <c r="I760" s="244"/>
      <c r="K760" s="244"/>
      <c r="M760" s="244"/>
    </row>
    <row r="761" spans="8:13">
      <c r="H761" s="244"/>
      <c r="I761" s="244"/>
      <c r="K761" s="244"/>
      <c r="M761" s="244"/>
    </row>
    <row r="762" spans="8:13">
      <c r="H762" s="244"/>
      <c r="I762" s="244"/>
      <c r="K762" s="244"/>
      <c r="M762" s="244"/>
    </row>
    <row r="763" spans="8:13">
      <c r="H763" s="244"/>
      <c r="I763" s="244"/>
      <c r="K763" s="244"/>
      <c r="M763" s="244"/>
    </row>
    <row r="764" spans="8:13">
      <c r="H764" s="244"/>
      <c r="I764" s="244"/>
      <c r="K764" s="244"/>
      <c r="M764" s="244"/>
    </row>
    <row r="765" spans="8:13">
      <c r="H765" s="244"/>
      <c r="I765" s="244"/>
      <c r="K765" s="244"/>
      <c r="M765" s="244"/>
    </row>
    <row r="766" spans="8:13">
      <c r="H766" s="244"/>
      <c r="I766" s="244"/>
      <c r="K766" s="244"/>
      <c r="M766" s="244"/>
    </row>
    <row r="767" spans="8:13">
      <c r="H767" s="244"/>
      <c r="I767" s="244"/>
      <c r="K767" s="244"/>
      <c r="M767" s="244"/>
    </row>
    <row r="768" spans="8:13">
      <c r="H768" s="244"/>
      <c r="I768" s="244"/>
      <c r="K768" s="244"/>
      <c r="M768" s="244"/>
    </row>
    <row r="769" spans="8:13">
      <c r="H769" s="244"/>
      <c r="I769" s="244"/>
      <c r="K769" s="244"/>
      <c r="M769" s="244"/>
    </row>
    <row r="770" spans="8:13">
      <c r="H770" s="244"/>
      <c r="I770" s="244"/>
      <c r="K770" s="244"/>
      <c r="M770" s="244"/>
    </row>
    <row r="771" spans="8:13">
      <c r="H771" s="244"/>
      <c r="I771" s="244"/>
      <c r="K771" s="244"/>
      <c r="M771" s="244"/>
    </row>
    <row r="772" spans="8:13">
      <c r="H772" s="244"/>
      <c r="I772" s="244"/>
      <c r="K772" s="244"/>
      <c r="M772" s="244"/>
    </row>
    <row r="773" spans="8:13">
      <c r="H773" s="244"/>
      <c r="I773" s="244"/>
      <c r="K773" s="244"/>
      <c r="M773" s="244"/>
    </row>
    <row r="774" spans="8:13">
      <c r="H774" s="244"/>
      <c r="I774" s="244"/>
      <c r="K774" s="244"/>
      <c r="M774" s="244"/>
    </row>
    <row r="775" spans="8:13">
      <c r="H775" s="244"/>
      <c r="I775" s="244"/>
      <c r="K775" s="244"/>
      <c r="M775" s="244"/>
    </row>
    <row r="776" spans="8:13">
      <c r="H776" s="244"/>
      <c r="I776" s="244"/>
      <c r="K776" s="244"/>
      <c r="M776" s="244"/>
    </row>
    <row r="777" spans="8:13">
      <c r="H777" s="244"/>
      <c r="I777" s="244"/>
      <c r="K777" s="244"/>
      <c r="M777" s="244"/>
    </row>
    <row r="778" spans="8:13">
      <c r="H778" s="244"/>
      <c r="I778" s="244"/>
      <c r="K778" s="244"/>
      <c r="M778" s="244"/>
    </row>
    <row r="779" spans="8:13">
      <c r="H779" s="244"/>
      <c r="I779" s="244"/>
      <c r="K779" s="244"/>
      <c r="M779" s="244"/>
    </row>
    <row r="780" spans="8:13">
      <c r="H780" s="244"/>
      <c r="I780" s="244"/>
      <c r="K780" s="244"/>
      <c r="M780" s="244"/>
    </row>
    <row r="781" spans="8:13">
      <c r="H781" s="244"/>
      <c r="I781" s="244"/>
      <c r="K781" s="244"/>
      <c r="M781" s="244"/>
    </row>
    <row r="782" spans="8:13">
      <c r="H782" s="244"/>
      <c r="I782" s="244"/>
      <c r="K782" s="244"/>
      <c r="M782" s="244"/>
    </row>
    <row r="783" spans="8:13">
      <c r="H783" s="244"/>
      <c r="I783" s="244"/>
      <c r="K783" s="244"/>
      <c r="M783" s="244"/>
    </row>
    <row r="784" spans="8:13">
      <c r="H784" s="244"/>
      <c r="I784" s="244"/>
      <c r="K784" s="244"/>
      <c r="M784" s="244"/>
    </row>
    <row r="785" spans="8:13">
      <c r="H785" s="244"/>
      <c r="I785" s="244"/>
      <c r="K785" s="244"/>
      <c r="M785" s="244"/>
    </row>
    <row r="786" spans="8:13">
      <c r="H786" s="244"/>
      <c r="I786" s="244"/>
      <c r="K786" s="244"/>
      <c r="M786" s="244"/>
    </row>
    <row r="787" spans="8:13">
      <c r="H787" s="244"/>
      <c r="I787" s="244"/>
      <c r="K787" s="244"/>
      <c r="M787" s="244"/>
    </row>
    <row r="788" spans="8:13">
      <c r="H788" s="244"/>
      <c r="I788" s="244"/>
      <c r="K788" s="244"/>
      <c r="M788" s="244"/>
    </row>
    <row r="789" spans="8:13">
      <c r="H789" s="244"/>
      <c r="I789" s="244"/>
      <c r="K789" s="244"/>
      <c r="M789" s="244"/>
    </row>
    <row r="790" spans="8:13">
      <c r="H790" s="244"/>
      <c r="I790" s="244"/>
      <c r="K790" s="244"/>
      <c r="M790" s="244"/>
    </row>
    <row r="791" spans="8:13">
      <c r="H791" s="244"/>
      <c r="I791" s="244"/>
      <c r="K791" s="244"/>
      <c r="M791" s="244"/>
    </row>
    <row r="792" spans="8:13">
      <c r="H792" s="244"/>
      <c r="I792" s="244"/>
      <c r="K792" s="244"/>
      <c r="M792" s="244"/>
    </row>
    <row r="793" spans="8:13">
      <c r="H793" s="244"/>
      <c r="I793" s="244"/>
      <c r="K793" s="244"/>
      <c r="M793" s="244"/>
    </row>
    <row r="794" spans="8:13">
      <c r="H794" s="244"/>
      <c r="I794" s="244"/>
      <c r="K794" s="244"/>
      <c r="M794" s="244"/>
    </row>
    <row r="795" spans="8:13">
      <c r="H795" s="244"/>
      <c r="I795" s="244"/>
      <c r="K795" s="244"/>
      <c r="M795" s="244"/>
    </row>
    <row r="796" spans="8:13">
      <c r="H796" s="244"/>
      <c r="I796" s="244"/>
      <c r="K796" s="244"/>
      <c r="M796" s="244"/>
    </row>
    <row r="797" spans="8:13">
      <c r="H797" s="244"/>
      <c r="I797" s="244"/>
      <c r="K797" s="244"/>
      <c r="M797" s="244"/>
    </row>
    <row r="798" spans="8:13">
      <c r="H798" s="244"/>
      <c r="I798" s="244"/>
      <c r="K798" s="244"/>
      <c r="M798" s="244"/>
    </row>
    <row r="799" spans="8:13">
      <c r="H799" s="244"/>
      <c r="I799" s="244"/>
      <c r="K799" s="244"/>
      <c r="M799" s="244"/>
    </row>
    <row r="800" spans="8:13">
      <c r="H800" s="244"/>
      <c r="I800" s="244"/>
      <c r="K800" s="244"/>
      <c r="M800" s="244"/>
    </row>
    <row r="801" spans="8:13">
      <c r="H801" s="244"/>
      <c r="I801" s="244"/>
      <c r="K801" s="244"/>
      <c r="M801" s="244"/>
    </row>
    <row r="802" spans="8:13">
      <c r="H802" s="244"/>
      <c r="I802" s="244"/>
      <c r="K802" s="244"/>
      <c r="M802" s="244"/>
    </row>
    <row r="803" spans="8:13">
      <c r="H803" s="244"/>
      <c r="I803" s="244"/>
      <c r="K803" s="244"/>
      <c r="M803" s="244"/>
    </row>
    <row r="804" spans="8:13">
      <c r="H804" s="244"/>
      <c r="I804" s="244"/>
      <c r="K804" s="244"/>
      <c r="M804" s="244"/>
    </row>
    <row r="805" spans="8:13">
      <c r="H805" s="244"/>
      <c r="I805" s="244"/>
      <c r="K805" s="244"/>
      <c r="M805" s="244"/>
    </row>
    <row r="806" spans="8:13">
      <c r="H806" s="244"/>
      <c r="I806" s="244"/>
      <c r="K806" s="244"/>
      <c r="M806" s="244"/>
    </row>
    <row r="807" spans="8:13">
      <c r="H807" s="244"/>
      <c r="I807" s="244"/>
      <c r="K807" s="244"/>
      <c r="M807" s="244"/>
    </row>
    <row r="808" spans="8:13">
      <c r="H808" s="244"/>
      <c r="I808" s="244"/>
      <c r="K808" s="244"/>
      <c r="M808" s="244"/>
    </row>
    <row r="809" spans="8:13">
      <c r="H809" s="244"/>
      <c r="I809" s="244"/>
      <c r="K809" s="244"/>
      <c r="M809" s="244"/>
    </row>
    <row r="810" spans="8:13">
      <c r="H810" s="244"/>
      <c r="I810" s="244"/>
      <c r="K810" s="244"/>
      <c r="M810" s="244"/>
    </row>
    <row r="811" spans="8:13">
      <c r="H811" s="244"/>
      <c r="I811" s="244"/>
      <c r="K811" s="244"/>
      <c r="M811" s="244"/>
    </row>
    <row r="812" spans="8:13">
      <c r="H812" s="244"/>
      <c r="I812" s="244"/>
      <c r="K812" s="244"/>
      <c r="M812" s="244"/>
    </row>
    <row r="813" spans="8:13">
      <c r="H813" s="244"/>
      <c r="I813" s="244"/>
      <c r="K813" s="244"/>
      <c r="M813" s="244"/>
    </row>
    <row r="814" spans="8:13">
      <c r="H814" s="244"/>
      <c r="I814" s="244"/>
      <c r="K814" s="244"/>
      <c r="M814" s="244"/>
    </row>
    <row r="815" spans="8:13">
      <c r="H815" s="244"/>
      <c r="I815" s="244"/>
      <c r="K815" s="244"/>
      <c r="M815" s="244"/>
    </row>
    <row r="816" spans="8:13">
      <c r="H816" s="244"/>
      <c r="I816" s="244"/>
      <c r="K816" s="244"/>
      <c r="M816" s="244"/>
    </row>
    <row r="817" spans="8:13">
      <c r="H817" s="244"/>
      <c r="I817" s="244"/>
      <c r="K817" s="244"/>
      <c r="M817" s="244"/>
    </row>
    <row r="818" spans="8:13">
      <c r="H818" s="244"/>
      <c r="I818" s="244"/>
      <c r="K818" s="244"/>
      <c r="M818" s="244"/>
    </row>
    <row r="819" spans="8:13">
      <c r="H819" s="244"/>
      <c r="I819" s="244"/>
      <c r="K819" s="244"/>
      <c r="M819" s="244"/>
    </row>
    <row r="820" spans="8:13">
      <c r="H820" s="244"/>
      <c r="I820" s="244"/>
      <c r="K820" s="244"/>
      <c r="M820" s="244"/>
    </row>
    <row r="821" spans="8:13">
      <c r="H821" s="244"/>
      <c r="I821" s="244"/>
      <c r="K821" s="244"/>
      <c r="M821" s="244"/>
    </row>
    <row r="822" spans="8:13">
      <c r="H822" s="244"/>
      <c r="I822" s="244"/>
      <c r="K822" s="244"/>
      <c r="M822" s="244"/>
    </row>
    <row r="823" spans="8:13">
      <c r="H823" s="244"/>
      <c r="I823" s="244"/>
      <c r="K823" s="244"/>
      <c r="M823" s="244"/>
    </row>
    <row r="824" spans="8:13">
      <c r="H824" s="244"/>
      <c r="I824" s="244"/>
      <c r="K824" s="244"/>
      <c r="M824" s="244"/>
    </row>
    <row r="825" spans="8:13">
      <c r="H825" s="244"/>
      <c r="I825" s="244"/>
      <c r="K825" s="244"/>
      <c r="M825" s="244"/>
    </row>
    <row r="826" spans="8:13">
      <c r="H826" s="244"/>
      <c r="I826" s="244"/>
      <c r="K826" s="244"/>
      <c r="M826" s="244"/>
    </row>
    <row r="827" spans="8:13">
      <c r="H827" s="244"/>
      <c r="I827" s="244"/>
      <c r="K827" s="244"/>
      <c r="M827" s="244"/>
    </row>
    <row r="828" spans="8:13">
      <c r="H828" s="244"/>
      <c r="I828" s="244"/>
      <c r="K828" s="244"/>
      <c r="M828" s="244"/>
    </row>
    <row r="829" spans="8:13">
      <c r="H829" s="244"/>
      <c r="I829" s="244"/>
      <c r="K829" s="244"/>
      <c r="M829" s="244"/>
    </row>
    <row r="830" spans="8:13">
      <c r="H830" s="244"/>
      <c r="I830" s="244"/>
      <c r="K830" s="244"/>
      <c r="M830" s="244"/>
    </row>
    <row r="831" spans="8:13">
      <c r="H831" s="244"/>
      <c r="I831" s="244"/>
      <c r="K831" s="244"/>
      <c r="M831" s="244"/>
    </row>
    <row r="832" spans="8:13">
      <c r="H832" s="244"/>
      <c r="I832" s="244"/>
      <c r="K832" s="244"/>
      <c r="M832" s="244"/>
    </row>
    <row r="833" spans="8:13">
      <c r="H833" s="244"/>
      <c r="I833" s="244"/>
      <c r="K833" s="244"/>
      <c r="M833" s="244"/>
    </row>
    <row r="834" spans="8:13">
      <c r="H834" s="244"/>
      <c r="I834" s="244"/>
      <c r="K834" s="244"/>
      <c r="M834" s="244"/>
    </row>
    <row r="835" spans="8:13">
      <c r="H835" s="244"/>
      <c r="I835" s="244"/>
      <c r="K835" s="244"/>
      <c r="M835" s="244"/>
    </row>
    <row r="836" spans="8:13">
      <c r="H836" s="244"/>
      <c r="I836" s="244"/>
      <c r="K836" s="244"/>
      <c r="M836" s="244"/>
    </row>
    <row r="837" spans="8:13">
      <c r="H837" s="244"/>
      <c r="I837" s="244"/>
      <c r="K837" s="244"/>
      <c r="M837" s="244"/>
    </row>
    <row r="838" spans="8:13">
      <c r="H838" s="244"/>
      <c r="I838" s="244"/>
      <c r="K838" s="244"/>
      <c r="M838" s="244"/>
    </row>
    <row r="839" spans="8:13">
      <c r="H839" s="244"/>
      <c r="I839" s="244"/>
      <c r="K839" s="244"/>
      <c r="M839" s="244"/>
    </row>
    <row r="840" spans="8:13">
      <c r="H840" s="244"/>
      <c r="I840" s="244"/>
      <c r="K840" s="244"/>
      <c r="M840" s="244"/>
    </row>
    <row r="841" spans="8:13">
      <c r="H841" s="244"/>
      <c r="I841" s="244"/>
      <c r="K841" s="244"/>
      <c r="M841" s="244"/>
    </row>
    <row r="842" spans="8:13">
      <c r="H842" s="244"/>
      <c r="I842" s="244"/>
      <c r="K842" s="244"/>
      <c r="M842" s="244"/>
    </row>
    <row r="843" spans="8:13">
      <c r="H843" s="244"/>
      <c r="I843" s="244"/>
      <c r="K843" s="244"/>
      <c r="M843" s="244"/>
    </row>
    <row r="844" spans="8:13">
      <c r="H844" s="244"/>
      <c r="I844" s="244"/>
      <c r="K844" s="244"/>
      <c r="M844" s="244"/>
    </row>
    <row r="845" spans="8:13">
      <c r="H845" s="244"/>
      <c r="I845" s="244"/>
      <c r="K845" s="244"/>
      <c r="M845" s="244"/>
    </row>
    <row r="846" spans="8:13">
      <c r="H846" s="244"/>
      <c r="I846" s="244"/>
      <c r="K846" s="244"/>
      <c r="M846" s="244"/>
    </row>
    <row r="847" spans="8:13">
      <c r="H847" s="244"/>
      <c r="I847" s="244"/>
      <c r="K847" s="244"/>
      <c r="M847" s="244"/>
    </row>
    <row r="848" spans="8:13">
      <c r="H848" s="244"/>
      <c r="I848" s="244"/>
      <c r="K848" s="244"/>
      <c r="M848" s="244"/>
    </row>
    <row r="849" spans="8:13">
      <c r="H849" s="244"/>
      <c r="I849" s="244"/>
      <c r="K849" s="244"/>
      <c r="M849" s="244"/>
    </row>
    <row r="850" spans="8:13">
      <c r="H850" s="244"/>
      <c r="I850" s="244"/>
      <c r="K850" s="244"/>
      <c r="M850" s="244"/>
    </row>
    <row r="851" spans="8:13">
      <c r="H851" s="244"/>
      <c r="I851" s="244"/>
      <c r="K851" s="244"/>
      <c r="M851" s="244"/>
    </row>
    <row r="852" spans="8:13">
      <c r="H852" s="244"/>
      <c r="I852" s="244"/>
      <c r="K852" s="244"/>
      <c r="M852" s="244"/>
    </row>
    <row r="853" spans="8:13">
      <c r="H853" s="244"/>
      <c r="I853" s="244"/>
      <c r="K853" s="244"/>
      <c r="M853" s="244"/>
    </row>
    <row r="854" spans="8:13">
      <c r="H854" s="244"/>
      <c r="I854" s="244"/>
      <c r="K854" s="244"/>
      <c r="M854" s="244"/>
    </row>
    <row r="855" spans="8:13">
      <c r="H855" s="244"/>
      <c r="I855" s="244"/>
      <c r="K855" s="244"/>
      <c r="M855" s="244"/>
    </row>
    <row r="856" spans="8:13">
      <c r="H856" s="244"/>
      <c r="I856" s="244"/>
      <c r="K856" s="244"/>
      <c r="M856" s="244"/>
    </row>
    <row r="857" spans="8:13">
      <c r="H857" s="244"/>
      <c r="I857" s="244"/>
      <c r="K857" s="244"/>
      <c r="M857" s="244"/>
    </row>
    <row r="858" spans="8:13">
      <c r="H858" s="244"/>
      <c r="I858" s="244"/>
      <c r="K858" s="244"/>
      <c r="M858" s="244"/>
    </row>
    <row r="859" spans="8:13">
      <c r="H859" s="244"/>
      <c r="I859" s="244"/>
      <c r="K859" s="244"/>
      <c r="M859" s="244"/>
    </row>
    <row r="860" spans="8:13">
      <c r="H860" s="244"/>
      <c r="I860" s="244"/>
      <c r="K860" s="244"/>
      <c r="M860" s="244"/>
    </row>
    <row r="861" spans="8:13">
      <c r="H861" s="244"/>
      <c r="I861" s="244"/>
      <c r="K861" s="244"/>
      <c r="M861" s="244"/>
    </row>
    <row r="862" spans="8:13">
      <c r="H862" s="244"/>
      <c r="I862" s="244"/>
      <c r="K862" s="244"/>
      <c r="M862" s="244"/>
    </row>
    <row r="863" spans="8:13">
      <c r="H863" s="244"/>
      <c r="I863" s="244"/>
      <c r="K863" s="244"/>
      <c r="M863" s="244"/>
    </row>
    <row r="864" spans="8:13">
      <c r="H864" s="244"/>
      <c r="I864" s="244"/>
      <c r="K864" s="244"/>
      <c r="M864" s="244"/>
    </row>
    <row r="865" spans="8:13">
      <c r="H865" s="244"/>
      <c r="I865" s="244"/>
      <c r="K865" s="244"/>
      <c r="M865" s="244"/>
    </row>
    <row r="866" spans="8:13">
      <c r="H866" s="244"/>
      <c r="I866" s="244"/>
      <c r="K866" s="244"/>
      <c r="M866" s="244"/>
    </row>
    <row r="867" spans="8:13">
      <c r="H867" s="244"/>
      <c r="I867" s="244"/>
      <c r="K867" s="244"/>
      <c r="M867" s="244"/>
    </row>
    <row r="868" spans="8:13">
      <c r="H868" s="244"/>
      <c r="I868" s="244"/>
      <c r="K868" s="244"/>
      <c r="M868" s="244"/>
    </row>
    <row r="869" spans="8:13">
      <c r="H869" s="244"/>
      <c r="I869" s="244"/>
      <c r="K869" s="244"/>
      <c r="M869" s="244"/>
    </row>
    <row r="870" spans="8:13">
      <c r="H870" s="244"/>
      <c r="I870" s="244"/>
      <c r="K870" s="244"/>
      <c r="M870" s="244"/>
    </row>
    <row r="871" spans="8:13">
      <c r="H871" s="244"/>
      <c r="I871" s="244"/>
      <c r="K871" s="244"/>
      <c r="M871" s="244"/>
    </row>
    <row r="872" spans="8:13">
      <c r="H872" s="244"/>
      <c r="I872" s="244"/>
      <c r="K872" s="244"/>
      <c r="M872" s="244"/>
    </row>
    <row r="873" spans="8:13">
      <c r="H873" s="244"/>
      <c r="I873" s="244"/>
      <c r="K873" s="244"/>
      <c r="M873" s="244"/>
    </row>
    <row r="874" spans="8:13">
      <c r="H874" s="244"/>
      <c r="I874" s="244"/>
      <c r="K874" s="244"/>
      <c r="M874" s="244"/>
    </row>
    <row r="875" spans="8:13">
      <c r="H875" s="244"/>
      <c r="I875" s="244"/>
      <c r="K875" s="244"/>
      <c r="M875" s="244"/>
    </row>
    <row r="876" spans="8:13">
      <c r="H876" s="244"/>
      <c r="I876" s="244"/>
      <c r="K876" s="244"/>
      <c r="M876" s="244"/>
    </row>
    <row r="877" spans="8:13">
      <c r="H877" s="244"/>
      <c r="I877" s="244"/>
      <c r="K877" s="244"/>
      <c r="M877" s="244"/>
    </row>
    <row r="878" spans="8:13">
      <c r="H878" s="244"/>
      <c r="I878" s="244"/>
      <c r="K878" s="244"/>
      <c r="M878" s="244"/>
    </row>
    <row r="879" spans="8:13">
      <c r="H879" s="244"/>
      <c r="I879" s="244"/>
      <c r="K879" s="244"/>
      <c r="M879" s="244"/>
    </row>
    <row r="880" spans="8:13">
      <c r="H880" s="244"/>
      <c r="I880" s="244"/>
      <c r="K880" s="244"/>
      <c r="M880" s="244"/>
    </row>
    <row r="881" spans="8:13">
      <c r="H881" s="244"/>
      <c r="I881" s="244"/>
      <c r="K881" s="244"/>
      <c r="M881" s="244"/>
    </row>
    <row r="882" spans="8:13">
      <c r="H882" s="244"/>
      <c r="I882" s="244"/>
      <c r="K882" s="244"/>
      <c r="M882" s="244"/>
    </row>
    <row r="883" spans="8:13">
      <c r="H883" s="244"/>
      <c r="I883" s="244"/>
      <c r="K883" s="244"/>
      <c r="M883" s="244"/>
    </row>
    <row r="884" spans="8:13">
      <c r="H884" s="244"/>
      <c r="I884" s="244"/>
      <c r="K884" s="244"/>
      <c r="M884" s="244"/>
    </row>
    <row r="885" spans="8:13">
      <c r="H885" s="244"/>
      <c r="I885" s="244"/>
      <c r="K885" s="244"/>
      <c r="M885" s="244"/>
    </row>
    <row r="886" spans="8:13">
      <c r="H886" s="244"/>
      <c r="I886" s="244"/>
      <c r="K886" s="244"/>
      <c r="M886" s="244"/>
    </row>
    <row r="887" spans="8:13">
      <c r="H887" s="244"/>
      <c r="I887" s="244"/>
      <c r="K887" s="244"/>
      <c r="M887" s="244"/>
    </row>
    <row r="888" spans="8:13">
      <c r="H888" s="244"/>
      <c r="I888" s="244"/>
      <c r="K888" s="244"/>
      <c r="M888" s="244"/>
    </row>
    <row r="889" spans="8:13">
      <c r="H889" s="244"/>
      <c r="I889" s="244"/>
      <c r="K889" s="244"/>
      <c r="M889" s="244"/>
    </row>
    <row r="890" spans="8:13">
      <c r="H890" s="244"/>
      <c r="I890" s="244"/>
      <c r="K890" s="244"/>
      <c r="M890" s="244"/>
    </row>
    <row r="891" spans="8:13">
      <c r="H891" s="244"/>
      <c r="I891" s="244"/>
      <c r="K891" s="244"/>
      <c r="M891" s="244"/>
    </row>
    <row r="892" spans="8:13">
      <c r="H892" s="244"/>
      <c r="I892" s="244"/>
      <c r="K892" s="244"/>
      <c r="M892" s="244"/>
    </row>
    <row r="893" spans="8:13">
      <c r="H893" s="244"/>
      <c r="I893" s="244"/>
      <c r="K893" s="244"/>
      <c r="M893" s="244"/>
    </row>
    <row r="894" spans="8:13">
      <c r="H894" s="244"/>
      <c r="I894" s="244"/>
      <c r="K894" s="244"/>
      <c r="M894" s="244"/>
    </row>
    <row r="895" spans="8:13">
      <c r="H895" s="244"/>
      <c r="I895" s="244"/>
      <c r="K895" s="244"/>
      <c r="M895" s="244"/>
    </row>
    <row r="896" spans="8:13">
      <c r="H896" s="244"/>
      <c r="I896" s="244"/>
      <c r="K896" s="244"/>
      <c r="M896" s="244"/>
    </row>
    <row r="897" spans="8:13">
      <c r="H897" s="244"/>
      <c r="I897" s="244"/>
      <c r="K897" s="244"/>
      <c r="M897" s="244"/>
    </row>
    <row r="898" spans="8:13">
      <c r="H898" s="244"/>
      <c r="I898" s="244"/>
      <c r="K898" s="244"/>
      <c r="M898" s="244"/>
    </row>
    <row r="899" spans="8:13">
      <c r="H899" s="244"/>
      <c r="I899" s="244"/>
      <c r="K899" s="244"/>
      <c r="M899" s="244"/>
    </row>
    <row r="900" spans="8:13">
      <c r="H900" s="244"/>
      <c r="I900" s="244"/>
      <c r="K900" s="244"/>
      <c r="M900" s="244"/>
    </row>
    <row r="901" spans="8:13">
      <c r="H901" s="244"/>
      <c r="I901" s="244"/>
      <c r="K901" s="244"/>
      <c r="M901" s="244"/>
    </row>
    <row r="902" spans="8:13">
      <c r="H902" s="244"/>
      <c r="I902" s="244"/>
      <c r="K902" s="244"/>
      <c r="M902" s="244"/>
    </row>
    <row r="903" spans="8:13">
      <c r="H903" s="244"/>
      <c r="I903" s="244"/>
      <c r="K903" s="244"/>
      <c r="M903" s="244"/>
    </row>
    <row r="904" spans="8:13">
      <c r="H904" s="244"/>
      <c r="I904" s="244"/>
      <c r="K904" s="244"/>
      <c r="M904" s="244"/>
    </row>
    <row r="905" spans="8:13">
      <c r="H905" s="244"/>
      <c r="I905" s="244"/>
      <c r="K905" s="244"/>
      <c r="M905" s="244"/>
    </row>
    <row r="906" spans="8:13">
      <c r="H906" s="244"/>
      <c r="I906" s="244"/>
      <c r="K906" s="244"/>
      <c r="M906" s="244"/>
    </row>
    <row r="907" spans="8:13">
      <c r="H907" s="244"/>
      <c r="I907" s="244"/>
      <c r="K907" s="244"/>
      <c r="M907" s="244"/>
    </row>
    <row r="908" spans="8:13">
      <c r="H908" s="244"/>
      <c r="I908" s="244"/>
      <c r="K908" s="244"/>
      <c r="M908" s="244"/>
    </row>
    <row r="909" spans="8:13">
      <c r="H909" s="244"/>
      <c r="I909" s="244"/>
      <c r="K909" s="244"/>
      <c r="M909" s="244"/>
    </row>
    <row r="910" spans="8:13">
      <c r="H910" s="244"/>
      <c r="I910" s="244"/>
      <c r="K910" s="244"/>
      <c r="M910" s="244"/>
    </row>
    <row r="911" spans="8:13">
      <c r="H911" s="244"/>
      <c r="I911" s="244"/>
      <c r="K911" s="244"/>
      <c r="M911" s="244"/>
    </row>
    <row r="912" spans="8:13">
      <c r="H912" s="244"/>
      <c r="I912" s="244"/>
      <c r="K912" s="244"/>
      <c r="M912" s="244"/>
    </row>
    <row r="913" spans="8:13">
      <c r="H913" s="244"/>
      <c r="I913" s="244"/>
      <c r="K913" s="244"/>
      <c r="M913" s="244"/>
    </row>
    <row r="914" spans="8:13">
      <c r="H914" s="244"/>
      <c r="I914" s="244"/>
      <c r="K914" s="244"/>
      <c r="M914" s="244"/>
    </row>
    <row r="915" spans="8:13">
      <c r="H915" s="244"/>
      <c r="I915" s="244"/>
      <c r="K915" s="244"/>
      <c r="M915" s="244"/>
    </row>
    <row r="916" spans="8:13">
      <c r="H916" s="244"/>
      <c r="I916" s="244"/>
      <c r="K916" s="244"/>
      <c r="M916" s="244"/>
    </row>
    <row r="917" spans="8:13">
      <c r="H917" s="244"/>
      <c r="I917" s="244"/>
      <c r="K917" s="244"/>
      <c r="M917" s="244"/>
    </row>
    <row r="918" spans="8:13">
      <c r="H918" s="244"/>
      <c r="I918" s="244"/>
      <c r="K918" s="244"/>
      <c r="M918" s="244"/>
    </row>
    <row r="919" spans="8:13">
      <c r="H919" s="244"/>
      <c r="I919" s="244"/>
      <c r="K919" s="244"/>
      <c r="M919" s="244"/>
    </row>
    <row r="920" spans="8:13">
      <c r="H920" s="244"/>
      <c r="I920" s="244"/>
      <c r="K920" s="244"/>
      <c r="M920" s="244"/>
    </row>
    <row r="921" spans="8:13">
      <c r="H921" s="244"/>
      <c r="I921" s="244"/>
      <c r="K921" s="244"/>
      <c r="M921" s="244"/>
    </row>
    <row r="922" spans="8:13">
      <c r="H922" s="244"/>
      <c r="I922" s="244"/>
      <c r="K922" s="244"/>
      <c r="M922" s="244"/>
    </row>
    <row r="923" spans="8:13">
      <c r="H923" s="244"/>
      <c r="I923" s="244"/>
      <c r="K923" s="244"/>
      <c r="M923" s="244"/>
    </row>
    <row r="924" spans="8:13">
      <c r="H924" s="244"/>
      <c r="I924" s="244"/>
      <c r="K924" s="244"/>
      <c r="M924" s="244"/>
    </row>
    <row r="925" spans="8:13">
      <c r="H925" s="244"/>
      <c r="I925" s="244"/>
      <c r="K925" s="244"/>
      <c r="M925" s="244"/>
    </row>
    <row r="926" spans="8:13">
      <c r="H926" s="244"/>
      <c r="I926" s="244"/>
      <c r="K926" s="244"/>
      <c r="M926" s="244"/>
    </row>
    <row r="927" spans="8:13">
      <c r="H927" s="244"/>
      <c r="I927" s="244"/>
      <c r="K927" s="244"/>
      <c r="M927" s="244"/>
    </row>
    <row r="928" spans="8:13">
      <c r="H928" s="244"/>
      <c r="I928" s="244"/>
      <c r="K928" s="244"/>
      <c r="M928" s="244"/>
    </row>
    <row r="929" spans="8:13">
      <c r="H929" s="244"/>
      <c r="I929" s="244"/>
      <c r="K929" s="244"/>
      <c r="M929" s="244"/>
    </row>
    <row r="930" spans="8:13">
      <c r="H930" s="244"/>
      <c r="I930" s="244"/>
      <c r="K930" s="244"/>
      <c r="M930" s="244"/>
    </row>
    <row r="931" spans="8:13">
      <c r="H931" s="244"/>
      <c r="I931" s="244"/>
      <c r="K931" s="244"/>
      <c r="M931" s="244"/>
    </row>
    <row r="932" spans="8:13">
      <c r="H932" s="244"/>
      <c r="I932" s="244"/>
      <c r="K932" s="244"/>
      <c r="M932" s="244"/>
    </row>
    <row r="933" spans="8:13">
      <c r="H933" s="244"/>
      <c r="I933" s="244"/>
      <c r="K933" s="244"/>
      <c r="M933" s="244"/>
    </row>
    <row r="934" spans="8:13">
      <c r="H934" s="244"/>
      <c r="I934" s="244"/>
      <c r="K934" s="244"/>
      <c r="M934" s="244"/>
    </row>
    <row r="935" spans="8:13">
      <c r="H935" s="244"/>
      <c r="I935" s="244"/>
      <c r="K935" s="244"/>
      <c r="M935" s="244"/>
    </row>
    <row r="936" spans="8:13">
      <c r="H936" s="244"/>
      <c r="I936" s="244"/>
      <c r="K936" s="244"/>
      <c r="M936" s="244"/>
    </row>
    <row r="937" spans="8:13">
      <c r="H937" s="244"/>
      <c r="I937" s="244"/>
      <c r="K937" s="244"/>
      <c r="M937" s="244"/>
    </row>
    <row r="938" spans="8:13">
      <c r="H938" s="244"/>
      <c r="I938" s="244"/>
      <c r="K938" s="244"/>
      <c r="M938" s="244"/>
    </row>
    <row r="939" spans="8:13">
      <c r="H939" s="244"/>
      <c r="I939" s="244"/>
      <c r="K939" s="244"/>
      <c r="M939" s="244"/>
    </row>
    <row r="940" spans="8:13">
      <c r="H940" s="244"/>
      <c r="I940" s="244"/>
      <c r="K940" s="244"/>
      <c r="M940" s="244"/>
    </row>
    <row r="941" spans="8:13">
      <c r="H941" s="244"/>
      <c r="I941" s="244"/>
      <c r="K941" s="244"/>
      <c r="M941" s="244"/>
    </row>
    <row r="942" spans="8:13">
      <c r="H942" s="244"/>
      <c r="I942" s="244"/>
      <c r="K942" s="244"/>
      <c r="M942" s="244"/>
    </row>
    <row r="943" spans="8:13">
      <c r="H943" s="244"/>
      <c r="I943" s="244"/>
      <c r="K943" s="244"/>
      <c r="M943" s="244"/>
    </row>
    <row r="944" spans="8:13">
      <c r="H944" s="244"/>
      <c r="I944" s="244"/>
      <c r="K944" s="244"/>
      <c r="M944" s="244"/>
    </row>
    <row r="945" spans="8:13">
      <c r="H945" s="244"/>
      <c r="I945" s="244"/>
      <c r="K945" s="244"/>
      <c r="M945" s="244"/>
    </row>
    <row r="946" spans="8:13">
      <c r="H946" s="244"/>
      <c r="I946" s="244"/>
      <c r="K946" s="244"/>
      <c r="M946" s="244"/>
    </row>
    <row r="947" spans="8:13">
      <c r="H947" s="244"/>
      <c r="I947" s="244"/>
      <c r="K947" s="244"/>
      <c r="M947" s="244"/>
    </row>
    <row r="948" spans="8:13">
      <c r="H948" s="244"/>
      <c r="I948" s="244"/>
      <c r="K948" s="244"/>
      <c r="M948" s="244"/>
    </row>
    <row r="949" spans="8:13">
      <c r="H949" s="244"/>
      <c r="I949" s="244"/>
      <c r="K949" s="244"/>
      <c r="M949" s="244"/>
    </row>
    <row r="950" spans="8:13">
      <c r="H950" s="244"/>
      <c r="I950" s="244"/>
      <c r="K950" s="244"/>
      <c r="M950" s="244"/>
    </row>
    <row r="951" spans="8:13">
      <c r="H951" s="244"/>
      <c r="I951" s="244"/>
      <c r="K951" s="244"/>
      <c r="M951" s="244"/>
    </row>
    <row r="952" spans="8:13">
      <c r="H952" s="244"/>
      <c r="I952" s="244"/>
      <c r="K952" s="244"/>
      <c r="M952" s="244"/>
    </row>
    <row r="953" spans="8:13">
      <c r="H953" s="244"/>
      <c r="I953" s="244"/>
      <c r="K953" s="244"/>
      <c r="M953" s="244"/>
    </row>
    <row r="954" spans="8:13">
      <c r="H954" s="244"/>
      <c r="I954" s="244"/>
      <c r="K954" s="244"/>
      <c r="M954" s="244"/>
    </row>
    <row r="955" spans="8:13">
      <c r="H955" s="244"/>
      <c r="I955" s="244"/>
      <c r="K955" s="244"/>
      <c r="M955" s="244"/>
    </row>
    <row r="956" spans="8:13">
      <c r="H956" s="244"/>
      <c r="I956" s="244"/>
      <c r="K956" s="244"/>
      <c r="M956" s="244"/>
    </row>
    <row r="957" spans="8:13">
      <c r="H957" s="244"/>
      <c r="I957" s="244"/>
      <c r="K957" s="244"/>
      <c r="M957" s="244"/>
    </row>
    <row r="958" spans="8:13">
      <c r="H958" s="244"/>
      <c r="I958" s="244"/>
      <c r="K958" s="244"/>
      <c r="M958" s="244"/>
    </row>
    <row r="959" spans="8:13">
      <c r="H959" s="244"/>
      <c r="I959" s="244"/>
      <c r="K959" s="244"/>
      <c r="M959" s="244"/>
    </row>
    <row r="960" spans="8:13">
      <c r="H960" s="244"/>
      <c r="I960" s="244"/>
      <c r="K960" s="244"/>
      <c r="M960" s="244"/>
    </row>
    <row r="961" spans="8:13">
      <c r="H961" s="244"/>
      <c r="I961" s="244"/>
      <c r="K961" s="244"/>
      <c r="M961" s="244"/>
    </row>
    <row r="962" spans="8:13">
      <c r="H962" s="244"/>
      <c r="I962" s="244"/>
      <c r="K962" s="244"/>
      <c r="M962" s="244"/>
    </row>
    <row r="963" spans="8:13">
      <c r="H963" s="244"/>
      <c r="I963" s="244"/>
      <c r="K963" s="244"/>
      <c r="M963" s="244"/>
    </row>
    <row r="964" spans="8:13">
      <c r="H964" s="244"/>
      <c r="I964" s="244"/>
      <c r="K964" s="244"/>
      <c r="M964" s="244"/>
    </row>
    <row r="965" spans="8:13">
      <c r="H965" s="244"/>
      <c r="I965" s="244"/>
      <c r="K965" s="244"/>
      <c r="M965" s="244"/>
    </row>
    <row r="966" spans="8:13">
      <c r="H966" s="244"/>
      <c r="I966" s="244"/>
      <c r="K966" s="244"/>
      <c r="M966" s="244"/>
    </row>
    <row r="967" spans="8:13">
      <c r="H967" s="244"/>
      <c r="I967" s="244"/>
      <c r="K967" s="244"/>
      <c r="M967" s="244"/>
    </row>
    <row r="968" spans="8:13">
      <c r="H968" s="244"/>
      <c r="I968" s="244"/>
      <c r="K968" s="244"/>
      <c r="M968" s="244"/>
    </row>
    <row r="969" spans="8:13">
      <c r="H969" s="244"/>
      <c r="I969" s="244"/>
      <c r="K969" s="244"/>
      <c r="M969" s="244"/>
    </row>
    <row r="970" spans="8:13">
      <c r="H970" s="244"/>
      <c r="I970" s="244"/>
      <c r="K970" s="244"/>
      <c r="M970" s="244"/>
    </row>
    <row r="971" spans="8:13">
      <c r="H971" s="244"/>
      <c r="I971" s="244"/>
      <c r="K971" s="244"/>
      <c r="M971" s="244"/>
    </row>
    <row r="972" spans="8:13">
      <c r="H972" s="244"/>
      <c r="I972" s="244"/>
      <c r="K972" s="244"/>
      <c r="M972" s="244"/>
    </row>
    <row r="973" spans="8:13">
      <c r="H973" s="244"/>
      <c r="I973" s="244"/>
      <c r="K973" s="244"/>
      <c r="M973" s="244"/>
    </row>
    <row r="974" spans="8:13">
      <c r="H974" s="244"/>
      <c r="I974" s="244"/>
      <c r="K974" s="244"/>
      <c r="M974" s="244"/>
    </row>
    <row r="975" spans="8:13">
      <c r="H975" s="244"/>
      <c r="I975" s="244"/>
      <c r="K975" s="244"/>
      <c r="M975" s="244"/>
    </row>
    <row r="976" spans="8:13">
      <c r="H976" s="244"/>
      <c r="I976" s="244"/>
      <c r="K976" s="244"/>
      <c r="M976" s="244"/>
    </row>
    <row r="977" spans="8:13">
      <c r="H977" s="244"/>
      <c r="I977" s="244"/>
      <c r="K977" s="244"/>
      <c r="M977" s="244"/>
    </row>
    <row r="978" spans="8:13">
      <c r="H978" s="244"/>
      <c r="I978" s="244"/>
      <c r="K978" s="244"/>
      <c r="M978" s="244"/>
    </row>
    <row r="979" spans="8:13">
      <c r="H979" s="244"/>
      <c r="I979" s="244"/>
      <c r="K979" s="244"/>
      <c r="M979" s="244"/>
    </row>
    <row r="980" spans="8:13">
      <c r="H980" s="244"/>
      <c r="I980" s="244"/>
      <c r="K980" s="244"/>
      <c r="M980" s="244"/>
    </row>
    <row r="981" spans="8:13">
      <c r="H981" s="244"/>
      <c r="I981" s="244"/>
      <c r="K981" s="244"/>
      <c r="M981" s="244"/>
    </row>
    <row r="982" spans="8:13">
      <c r="H982" s="244"/>
      <c r="I982" s="244"/>
      <c r="K982" s="244"/>
      <c r="M982" s="244"/>
    </row>
    <row r="983" spans="8:13">
      <c r="H983" s="244"/>
      <c r="I983" s="244"/>
      <c r="K983" s="244"/>
      <c r="M983" s="244"/>
    </row>
    <row r="984" spans="8:13">
      <c r="H984" s="244"/>
      <c r="I984" s="244"/>
      <c r="K984" s="244"/>
      <c r="M984" s="244"/>
    </row>
    <row r="985" spans="8:13">
      <c r="H985" s="244"/>
      <c r="I985" s="244"/>
      <c r="K985" s="244"/>
      <c r="M985" s="244"/>
    </row>
    <row r="986" spans="8:13">
      <c r="H986" s="244"/>
      <c r="I986" s="244"/>
      <c r="K986" s="244"/>
      <c r="M986" s="244"/>
    </row>
    <row r="987" spans="8:13">
      <c r="H987" s="244"/>
      <c r="I987" s="244"/>
      <c r="K987" s="244"/>
      <c r="M987" s="244"/>
    </row>
    <row r="988" spans="8:13">
      <c r="H988" s="244"/>
      <c r="I988" s="244"/>
      <c r="K988" s="244"/>
      <c r="M988" s="244"/>
    </row>
    <row r="989" spans="8:13">
      <c r="H989" s="244"/>
      <c r="I989" s="244"/>
      <c r="K989" s="244"/>
      <c r="M989" s="244"/>
    </row>
    <row r="990" spans="8:13">
      <c r="H990" s="244"/>
      <c r="I990" s="244"/>
      <c r="K990" s="244"/>
      <c r="M990" s="244"/>
    </row>
    <row r="991" spans="8:13">
      <c r="H991" s="244"/>
      <c r="I991" s="244"/>
      <c r="K991" s="244"/>
      <c r="M991" s="244"/>
    </row>
    <row r="992" spans="8:13">
      <c r="H992" s="244"/>
      <c r="I992" s="244"/>
      <c r="K992" s="244"/>
      <c r="M992" s="244"/>
    </row>
    <row r="993" spans="8:13">
      <c r="H993" s="244"/>
      <c r="I993" s="244"/>
      <c r="K993" s="244"/>
      <c r="M993" s="244"/>
    </row>
    <row r="994" spans="8:13">
      <c r="H994" s="244"/>
      <c r="I994" s="244"/>
      <c r="K994" s="244"/>
      <c r="M994" s="244"/>
    </row>
    <row r="995" spans="8:13">
      <c r="H995" s="244"/>
      <c r="I995" s="244"/>
      <c r="K995" s="244"/>
      <c r="M995" s="244"/>
    </row>
    <row r="996" spans="8:13">
      <c r="H996" s="244"/>
      <c r="I996" s="244"/>
      <c r="K996" s="244"/>
      <c r="M996" s="244"/>
    </row>
    <row r="997" spans="8:13">
      <c r="H997" s="244"/>
      <c r="I997" s="244"/>
      <c r="K997" s="244"/>
      <c r="M997" s="244"/>
    </row>
    <row r="998" spans="8:13">
      <c r="H998" s="244"/>
      <c r="I998" s="244"/>
      <c r="K998" s="244"/>
      <c r="M998" s="244"/>
    </row>
    <row r="999" spans="8:13">
      <c r="H999" s="244"/>
      <c r="I999" s="244"/>
      <c r="K999" s="244"/>
      <c r="M999" s="244"/>
    </row>
    <row r="1000" spans="8:13">
      <c r="H1000" s="244"/>
      <c r="I1000" s="244"/>
      <c r="K1000" s="244"/>
      <c r="M1000" s="244"/>
    </row>
    <row r="1001" spans="8:13">
      <c r="H1001" s="244"/>
      <c r="I1001" s="244"/>
      <c r="K1001" s="244"/>
      <c r="M1001" s="244"/>
    </row>
    <row r="1002" spans="8:13">
      <c r="H1002" s="244"/>
      <c r="I1002" s="244"/>
      <c r="K1002" s="244"/>
      <c r="M1002" s="244"/>
    </row>
    <row r="1003" spans="8:13">
      <c r="H1003" s="244"/>
      <c r="I1003" s="244"/>
      <c r="K1003" s="244"/>
      <c r="M1003" s="244"/>
    </row>
    <row r="1004" spans="8:13">
      <c r="H1004" s="244"/>
      <c r="I1004" s="244"/>
      <c r="K1004" s="244"/>
      <c r="M1004" s="244"/>
    </row>
    <row r="1005" spans="8:13">
      <c r="H1005" s="244"/>
      <c r="I1005" s="244"/>
      <c r="K1005" s="244"/>
      <c r="M1005" s="244"/>
    </row>
    <row r="1006" spans="8:13">
      <c r="H1006" s="244"/>
      <c r="I1006" s="244"/>
      <c r="K1006" s="244"/>
      <c r="M1006" s="244"/>
    </row>
    <row r="1007" spans="8:13">
      <c r="H1007" s="244"/>
      <c r="I1007" s="244"/>
      <c r="K1007" s="244"/>
      <c r="M1007" s="244"/>
    </row>
    <row r="1008" spans="8:13">
      <c r="H1008" s="244"/>
      <c r="I1008" s="244"/>
      <c r="K1008" s="244"/>
      <c r="M1008" s="244"/>
    </row>
    <row r="1009" spans="8:13">
      <c r="H1009" s="244"/>
      <c r="I1009" s="244"/>
      <c r="K1009" s="244"/>
      <c r="M1009" s="244"/>
    </row>
    <row r="1010" spans="8:13">
      <c r="H1010" s="244"/>
      <c r="I1010" s="244"/>
      <c r="K1010" s="244"/>
      <c r="M1010" s="244"/>
    </row>
    <row r="1011" spans="8:13">
      <c r="H1011" s="244"/>
      <c r="I1011" s="244"/>
      <c r="K1011" s="244"/>
      <c r="M1011" s="244"/>
    </row>
    <row r="1012" spans="8:13">
      <c r="H1012" s="244"/>
      <c r="I1012" s="244"/>
      <c r="K1012" s="244"/>
      <c r="M1012" s="244"/>
    </row>
    <row r="1013" spans="8:13">
      <c r="H1013" s="244"/>
      <c r="I1013" s="244"/>
      <c r="K1013" s="244"/>
      <c r="M1013" s="244"/>
    </row>
    <row r="1014" spans="8:13">
      <c r="H1014" s="244"/>
      <c r="I1014" s="244"/>
      <c r="K1014" s="244"/>
      <c r="M1014" s="244"/>
    </row>
    <row r="1015" spans="8:13">
      <c r="H1015" s="244"/>
      <c r="I1015" s="244"/>
      <c r="K1015" s="244"/>
      <c r="M1015" s="244"/>
    </row>
    <row r="1016" spans="8:13">
      <c r="H1016" s="244"/>
      <c r="I1016" s="244"/>
      <c r="K1016" s="244"/>
      <c r="M1016" s="244"/>
    </row>
    <row r="1017" spans="8:13">
      <c r="H1017" s="244"/>
      <c r="I1017" s="244"/>
      <c r="K1017" s="244"/>
      <c r="M1017" s="244"/>
    </row>
    <row r="1018" spans="8:13">
      <c r="H1018" s="244"/>
      <c r="I1018" s="244"/>
      <c r="K1018" s="244"/>
      <c r="M1018" s="244"/>
    </row>
    <row r="1019" spans="8:13">
      <c r="H1019" s="244"/>
      <c r="I1019" s="244"/>
      <c r="K1019" s="244"/>
      <c r="M1019" s="244"/>
    </row>
    <row r="1020" spans="8:13">
      <c r="H1020" s="244"/>
      <c r="I1020" s="244"/>
      <c r="K1020" s="244"/>
      <c r="M1020" s="244"/>
    </row>
    <row r="1021" spans="8:13">
      <c r="H1021" s="244"/>
      <c r="I1021" s="244"/>
      <c r="K1021" s="244"/>
      <c r="M1021" s="244"/>
    </row>
    <row r="1022" spans="8:13">
      <c r="H1022" s="244"/>
      <c r="I1022" s="244"/>
      <c r="K1022" s="244"/>
      <c r="M1022" s="244"/>
    </row>
    <row r="1023" spans="8:13">
      <c r="H1023" s="244"/>
      <c r="I1023" s="244"/>
      <c r="K1023" s="244"/>
      <c r="M1023" s="244"/>
    </row>
    <row r="1024" spans="8:13">
      <c r="H1024" s="244"/>
      <c r="I1024" s="244"/>
      <c r="K1024" s="244"/>
      <c r="M1024" s="244"/>
    </row>
    <row r="1025" spans="8:13">
      <c r="H1025" s="244"/>
      <c r="I1025" s="244"/>
      <c r="K1025" s="244"/>
      <c r="M1025" s="244"/>
    </row>
    <row r="1026" spans="8:13">
      <c r="H1026" s="244"/>
      <c r="I1026" s="244"/>
      <c r="K1026" s="244"/>
      <c r="M1026" s="244"/>
    </row>
    <row r="1027" spans="8:13">
      <c r="H1027" s="244"/>
      <c r="I1027" s="244"/>
      <c r="K1027" s="244"/>
      <c r="M1027" s="244"/>
    </row>
    <row r="1028" spans="8:13">
      <c r="H1028" s="244"/>
      <c r="I1028" s="244"/>
      <c r="K1028" s="244"/>
      <c r="M1028" s="244"/>
    </row>
    <row r="1029" spans="8:13">
      <c r="H1029" s="244"/>
      <c r="I1029" s="244"/>
      <c r="K1029" s="244"/>
      <c r="M1029" s="244"/>
    </row>
    <row r="1030" spans="8:13">
      <c r="H1030" s="244"/>
      <c r="I1030" s="244"/>
      <c r="K1030" s="244"/>
      <c r="M1030" s="244"/>
    </row>
    <row r="1031" spans="8:13">
      <c r="H1031" s="244"/>
      <c r="I1031" s="244"/>
      <c r="K1031" s="244"/>
      <c r="M1031" s="244"/>
    </row>
    <row r="1032" spans="8:13">
      <c r="H1032" s="244"/>
      <c r="I1032" s="244"/>
      <c r="K1032" s="244"/>
      <c r="M1032" s="244"/>
    </row>
    <row r="1033" spans="8:13">
      <c r="H1033" s="244"/>
      <c r="I1033" s="244"/>
      <c r="K1033" s="244"/>
      <c r="M1033" s="244"/>
    </row>
    <row r="1034" spans="8:13">
      <c r="H1034" s="244"/>
      <c r="I1034" s="244"/>
      <c r="K1034" s="244"/>
      <c r="M1034" s="244"/>
    </row>
    <row r="1035" spans="8:13">
      <c r="H1035" s="244"/>
      <c r="I1035" s="244"/>
      <c r="K1035" s="244"/>
      <c r="M1035" s="244"/>
    </row>
    <row r="1036" spans="8:13">
      <c r="H1036" s="244"/>
      <c r="I1036" s="244"/>
      <c r="K1036" s="244"/>
      <c r="M1036" s="244"/>
    </row>
    <row r="1037" spans="8:13">
      <c r="H1037" s="244"/>
      <c r="I1037" s="244"/>
      <c r="K1037" s="244"/>
      <c r="M1037" s="244"/>
    </row>
    <row r="1038" spans="8:13">
      <c r="H1038" s="244"/>
      <c r="I1038" s="244"/>
      <c r="K1038" s="244"/>
      <c r="M1038" s="244"/>
    </row>
    <row r="1039" spans="8:13">
      <c r="H1039" s="244"/>
      <c r="I1039" s="244"/>
      <c r="K1039" s="244"/>
      <c r="M1039" s="244"/>
    </row>
    <row r="1040" spans="8:13">
      <c r="H1040" s="244"/>
      <c r="I1040" s="244"/>
      <c r="K1040" s="244"/>
      <c r="M1040" s="244"/>
    </row>
    <row r="1041" spans="8:13">
      <c r="H1041" s="244"/>
      <c r="I1041" s="244"/>
      <c r="K1041" s="244"/>
      <c r="M1041" s="244"/>
    </row>
    <row r="1042" spans="8:13">
      <c r="H1042" s="244"/>
      <c r="I1042" s="244"/>
      <c r="K1042" s="244"/>
      <c r="M1042" s="244"/>
    </row>
    <row r="1043" spans="8:13">
      <c r="H1043" s="244"/>
      <c r="I1043" s="244"/>
      <c r="K1043" s="244"/>
      <c r="M1043" s="244"/>
    </row>
    <row r="1044" spans="8:13">
      <c r="H1044" s="244"/>
      <c r="I1044" s="244"/>
      <c r="K1044" s="244"/>
      <c r="M1044" s="244"/>
    </row>
    <row r="1045" spans="8:13">
      <c r="H1045" s="244"/>
      <c r="I1045" s="244"/>
      <c r="K1045" s="244"/>
      <c r="M1045" s="244"/>
    </row>
    <row r="1046" spans="8:13">
      <c r="H1046" s="244"/>
      <c r="I1046" s="244"/>
      <c r="K1046" s="244"/>
      <c r="M1046" s="244"/>
    </row>
    <row r="1047" spans="8:13">
      <c r="H1047" s="244"/>
      <c r="I1047" s="244"/>
      <c r="K1047" s="244"/>
      <c r="M1047" s="244"/>
    </row>
    <row r="1048" spans="8:13">
      <c r="H1048" s="244"/>
      <c r="I1048" s="244"/>
      <c r="K1048" s="244"/>
      <c r="M1048" s="244"/>
    </row>
    <row r="1049" spans="8:13">
      <c r="H1049" s="244"/>
      <c r="I1049" s="244"/>
      <c r="K1049" s="244"/>
      <c r="M1049" s="244"/>
    </row>
    <row r="1050" spans="8:13">
      <c r="H1050" s="244"/>
      <c r="I1050" s="244"/>
      <c r="K1050" s="244"/>
      <c r="M1050" s="244"/>
    </row>
    <row r="1051" spans="8:13">
      <c r="H1051" s="244"/>
      <c r="I1051" s="244"/>
      <c r="K1051" s="244"/>
      <c r="M1051" s="244"/>
    </row>
    <row r="1052" spans="8:13">
      <c r="H1052" s="244"/>
      <c r="I1052" s="244"/>
      <c r="K1052" s="244"/>
      <c r="M1052" s="244"/>
    </row>
    <row r="1053" spans="8:13">
      <c r="H1053" s="244"/>
      <c r="I1053" s="244"/>
      <c r="K1053" s="244"/>
      <c r="M1053" s="244"/>
    </row>
    <row r="1054" spans="8:13">
      <c r="H1054" s="244"/>
      <c r="I1054" s="244"/>
      <c r="K1054" s="244"/>
      <c r="M1054" s="244"/>
    </row>
    <row r="1055" spans="8:13">
      <c r="H1055" s="244"/>
      <c r="I1055" s="244"/>
      <c r="K1055" s="244"/>
      <c r="M1055" s="244"/>
    </row>
    <row r="1056" spans="8:13">
      <c r="H1056" s="244"/>
      <c r="I1056" s="244"/>
      <c r="K1056" s="244"/>
      <c r="M1056" s="244"/>
    </row>
    <row r="1057" spans="8:13">
      <c r="H1057" s="244"/>
      <c r="I1057" s="244"/>
      <c r="K1057" s="244"/>
      <c r="M1057" s="244"/>
    </row>
    <row r="1058" spans="8:13">
      <c r="H1058" s="244"/>
      <c r="I1058" s="244"/>
      <c r="K1058" s="244"/>
      <c r="M1058" s="244"/>
    </row>
    <row r="1059" spans="8:13">
      <c r="H1059" s="244"/>
      <c r="I1059" s="244"/>
      <c r="K1059" s="244"/>
      <c r="M1059" s="244"/>
    </row>
    <row r="1060" spans="8:13">
      <c r="H1060" s="244"/>
      <c r="I1060" s="244"/>
      <c r="K1060" s="244"/>
      <c r="M1060" s="244"/>
    </row>
    <row r="1061" spans="8:13">
      <c r="H1061" s="244"/>
      <c r="I1061" s="244"/>
      <c r="K1061" s="244"/>
      <c r="M1061" s="244"/>
    </row>
    <row r="1062" spans="8:13">
      <c r="H1062" s="244"/>
      <c r="I1062" s="244"/>
      <c r="K1062" s="244"/>
      <c r="M1062" s="244"/>
    </row>
    <row r="1063" spans="8:13">
      <c r="H1063" s="244"/>
      <c r="I1063" s="244"/>
      <c r="K1063" s="244"/>
      <c r="M1063" s="244"/>
    </row>
    <row r="1064" spans="8:13">
      <c r="H1064" s="244"/>
      <c r="I1064" s="244"/>
      <c r="K1064" s="244"/>
      <c r="M1064" s="244"/>
    </row>
    <row r="1065" spans="8:13">
      <c r="H1065" s="244"/>
      <c r="I1065" s="244"/>
      <c r="K1065" s="244"/>
      <c r="M1065" s="244"/>
    </row>
    <row r="1066" spans="8:13">
      <c r="H1066" s="244"/>
      <c r="I1066" s="244"/>
      <c r="K1066" s="244"/>
      <c r="M1066" s="244"/>
    </row>
    <row r="1067" spans="8:13">
      <c r="H1067" s="244"/>
      <c r="I1067" s="244"/>
      <c r="K1067" s="244"/>
      <c r="M1067" s="244"/>
    </row>
    <row r="1068" spans="8:13">
      <c r="H1068" s="244"/>
      <c r="I1068" s="244"/>
      <c r="K1068" s="244"/>
      <c r="M1068" s="244"/>
    </row>
    <row r="1069" spans="8:13">
      <c r="H1069" s="244"/>
      <c r="I1069" s="244"/>
      <c r="K1069" s="244"/>
      <c r="M1069" s="244"/>
    </row>
    <row r="1070" spans="8:13">
      <c r="H1070" s="244"/>
      <c r="I1070" s="244"/>
      <c r="K1070" s="244"/>
      <c r="M1070" s="244"/>
    </row>
    <row r="1071" spans="8:13">
      <c r="H1071" s="244"/>
      <c r="I1071" s="244"/>
      <c r="K1071" s="244"/>
      <c r="M1071" s="244"/>
    </row>
    <row r="1072" spans="8:13">
      <c r="H1072" s="244"/>
      <c r="I1072" s="244"/>
      <c r="K1072" s="244"/>
      <c r="M1072" s="244"/>
    </row>
    <row r="1073" spans="8:13">
      <c r="H1073" s="244"/>
      <c r="I1073" s="244"/>
      <c r="K1073" s="244"/>
      <c r="M1073" s="244"/>
    </row>
    <row r="1074" spans="8:13">
      <c r="H1074" s="244"/>
      <c r="I1074" s="244"/>
      <c r="K1074" s="244"/>
      <c r="M1074" s="244"/>
    </row>
    <row r="1075" spans="8:13">
      <c r="H1075" s="244"/>
      <c r="I1075" s="244"/>
      <c r="K1075" s="244"/>
      <c r="M1075" s="244"/>
    </row>
    <row r="1076" spans="8:13">
      <c r="H1076" s="244"/>
      <c r="I1076" s="244"/>
      <c r="K1076" s="244"/>
      <c r="M1076" s="244"/>
    </row>
    <row r="1077" spans="8:13">
      <c r="H1077" s="244"/>
      <c r="I1077" s="244"/>
      <c r="K1077" s="244"/>
      <c r="M1077" s="244"/>
    </row>
    <row r="1078" spans="8:13">
      <c r="H1078" s="244"/>
      <c r="I1078" s="244"/>
      <c r="K1078" s="244"/>
      <c r="M1078" s="244"/>
    </row>
    <row r="1079" spans="8:13">
      <c r="H1079" s="244"/>
      <c r="I1079" s="244"/>
      <c r="K1079" s="244"/>
      <c r="M1079" s="244"/>
    </row>
    <row r="1080" spans="8:13">
      <c r="H1080" s="244"/>
      <c r="I1080" s="244"/>
      <c r="K1080" s="244"/>
      <c r="M1080" s="244"/>
    </row>
    <row r="1081" spans="8:13">
      <c r="H1081" s="244"/>
      <c r="I1081" s="244"/>
      <c r="K1081" s="244"/>
      <c r="M1081" s="244"/>
    </row>
    <row r="1082" spans="8:13">
      <c r="H1082" s="244"/>
      <c r="I1082" s="244"/>
      <c r="K1082" s="244"/>
      <c r="M1082" s="244"/>
    </row>
    <row r="1083" spans="8:13">
      <c r="H1083" s="244"/>
      <c r="I1083" s="244"/>
      <c r="K1083" s="244"/>
      <c r="M1083" s="244"/>
    </row>
    <row r="1084" spans="8:13">
      <c r="H1084" s="244"/>
      <c r="I1084" s="244"/>
      <c r="K1084" s="244"/>
      <c r="M1084" s="244"/>
    </row>
    <row r="1085" spans="8:13">
      <c r="H1085" s="244"/>
      <c r="I1085" s="244"/>
      <c r="K1085" s="244"/>
      <c r="M1085" s="244"/>
    </row>
    <row r="1086" spans="8:13">
      <c r="H1086" s="244"/>
      <c r="I1086" s="244"/>
      <c r="K1086" s="244"/>
      <c r="M1086" s="244"/>
    </row>
    <row r="1087" spans="8:13">
      <c r="H1087" s="244"/>
      <c r="I1087" s="244"/>
      <c r="K1087" s="244"/>
      <c r="M1087" s="244"/>
    </row>
    <row r="1088" spans="8:13">
      <c r="H1088" s="244"/>
      <c r="I1088" s="244"/>
      <c r="K1088" s="244"/>
      <c r="M1088" s="244"/>
    </row>
    <row r="1089" spans="8:13">
      <c r="H1089" s="244"/>
      <c r="I1089" s="244"/>
      <c r="K1089" s="244"/>
      <c r="M1089" s="244"/>
    </row>
    <row r="1090" spans="8:13">
      <c r="H1090" s="244"/>
      <c r="I1090" s="244"/>
      <c r="K1090" s="244"/>
      <c r="M1090" s="244"/>
    </row>
    <row r="1091" spans="8:13">
      <c r="H1091" s="244"/>
      <c r="I1091" s="244"/>
      <c r="K1091" s="244"/>
      <c r="M1091" s="244"/>
    </row>
    <row r="1092" spans="8:13">
      <c r="H1092" s="244"/>
      <c r="I1092" s="244"/>
      <c r="K1092" s="244"/>
      <c r="M1092" s="244"/>
    </row>
    <row r="1093" spans="8:13">
      <c r="H1093" s="244"/>
      <c r="I1093" s="244"/>
      <c r="K1093" s="244"/>
      <c r="M1093" s="244"/>
    </row>
    <row r="1094" spans="8:13">
      <c r="H1094" s="244"/>
      <c r="I1094" s="244"/>
      <c r="K1094" s="244"/>
      <c r="M1094" s="244"/>
    </row>
    <row r="1095" spans="8:13">
      <c r="H1095" s="244"/>
      <c r="I1095" s="244"/>
      <c r="K1095" s="244"/>
      <c r="M1095" s="244"/>
    </row>
    <row r="1096" spans="8:13">
      <c r="H1096" s="244"/>
      <c r="I1096" s="244"/>
      <c r="K1096" s="244"/>
      <c r="M1096" s="244"/>
    </row>
    <row r="1097" spans="8:13">
      <c r="H1097" s="244"/>
      <c r="I1097" s="244"/>
      <c r="K1097" s="244"/>
      <c r="M1097" s="244"/>
    </row>
    <row r="1098" spans="8:13">
      <c r="H1098" s="244"/>
      <c r="I1098" s="244"/>
      <c r="K1098" s="244"/>
      <c r="M1098" s="244"/>
    </row>
    <row r="1099" spans="8:13">
      <c r="H1099" s="244"/>
      <c r="I1099" s="244"/>
      <c r="K1099" s="244"/>
      <c r="M1099" s="244"/>
    </row>
    <row r="1100" spans="8:13">
      <c r="H1100" s="244"/>
      <c r="I1100" s="244"/>
      <c r="K1100" s="244"/>
      <c r="M1100" s="244"/>
    </row>
    <row r="1101" spans="8:13">
      <c r="H1101" s="244"/>
      <c r="I1101" s="244"/>
      <c r="K1101" s="244"/>
      <c r="M1101" s="244"/>
    </row>
    <row r="1102" spans="8:13">
      <c r="H1102" s="244"/>
      <c r="I1102" s="244"/>
      <c r="K1102" s="244"/>
      <c r="M1102" s="244"/>
    </row>
    <row r="1103" spans="8:13">
      <c r="H1103" s="244"/>
      <c r="I1103" s="244"/>
      <c r="K1103" s="244"/>
      <c r="M1103" s="244"/>
    </row>
    <row r="1104" spans="8:13">
      <c r="H1104" s="244"/>
      <c r="I1104" s="244"/>
      <c r="K1104" s="244"/>
      <c r="M1104" s="244"/>
    </row>
    <row r="1105" spans="8:13">
      <c r="H1105" s="244"/>
      <c r="I1105" s="244"/>
      <c r="K1105" s="244"/>
      <c r="M1105" s="244"/>
    </row>
    <row r="1106" spans="8:13">
      <c r="H1106" s="244"/>
      <c r="I1106" s="244"/>
      <c r="K1106" s="244"/>
      <c r="M1106" s="244"/>
    </row>
    <row r="1107" spans="8:13">
      <c r="H1107" s="244"/>
      <c r="I1107" s="244"/>
      <c r="K1107" s="244"/>
      <c r="M1107" s="244"/>
    </row>
    <row r="1108" spans="8:13">
      <c r="H1108" s="244"/>
      <c r="I1108" s="244"/>
      <c r="K1108" s="244"/>
      <c r="M1108" s="244"/>
    </row>
    <row r="1109" spans="8:13">
      <c r="H1109" s="244"/>
      <c r="I1109" s="244"/>
      <c r="K1109" s="244"/>
      <c r="M1109" s="244"/>
    </row>
    <row r="1110" spans="8:13">
      <c r="H1110" s="244"/>
      <c r="I1110" s="244"/>
      <c r="K1110" s="244"/>
      <c r="M1110" s="244"/>
    </row>
    <row r="1111" spans="8:13">
      <c r="H1111" s="244"/>
      <c r="I1111" s="244"/>
      <c r="K1111" s="244"/>
      <c r="M1111" s="244"/>
    </row>
    <row r="1112" spans="8:13">
      <c r="H1112" s="244"/>
      <c r="I1112" s="244"/>
      <c r="K1112" s="244"/>
      <c r="M1112" s="244"/>
    </row>
    <row r="1113" spans="8:13">
      <c r="H1113" s="244"/>
      <c r="I1113" s="244"/>
      <c r="K1113" s="244"/>
      <c r="M1113" s="244"/>
    </row>
    <row r="1114" spans="8:13">
      <c r="H1114" s="244"/>
      <c r="I1114" s="244"/>
      <c r="K1114" s="244"/>
      <c r="M1114" s="244"/>
    </row>
    <row r="1115" spans="8:13">
      <c r="H1115" s="244"/>
      <c r="I1115" s="244"/>
      <c r="K1115" s="244"/>
      <c r="M1115" s="244"/>
    </row>
    <row r="1116" spans="8:13">
      <c r="H1116" s="244"/>
      <c r="I1116" s="244"/>
      <c r="K1116" s="244"/>
      <c r="M1116" s="244"/>
    </row>
    <row r="1117" spans="8:13">
      <c r="H1117" s="244"/>
      <c r="I1117" s="244"/>
      <c r="K1117" s="244"/>
      <c r="M1117" s="244"/>
    </row>
    <row r="1118" spans="8:13">
      <c r="H1118" s="244"/>
      <c r="I1118" s="244"/>
      <c r="K1118" s="244"/>
      <c r="M1118" s="244"/>
    </row>
    <row r="1119" spans="8:13">
      <c r="H1119" s="244"/>
      <c r="I1119" s="244"/>
      <c r="K1119" s="244"/>
      <c r="M1119" s="244"/>
    </row>
    <row r="1120" spans="8:13">
      <c r="H1120" s="244"/>
      <c r="I1120" s="244"/>
      <c r="K1120" s="244"/>
      <c r="M1120" s="244"/>
    </row>
    <row r="1121" spans="8:13">
      <c r="H1121" s="244"/>
      <c r="I1121" s="244"/>
      <c r="K1121" s="244"/>
      <c r="M1121" s="244"/>
    </row>
    <row r="1122" spans="8:13">
      <c r="H1122" s="244"/>
      <c r="I1122" s="244"/>
      <c r="K1122" s="244"/>
      <c r="M1122" s="244"/>
    </row>
    <row r="1123" spans="8:13">
      <c r="H1123" s="244"/>
      <c r="I1123" s="244"/>
      <c r="K1123" s="244"/>
      <c r="M1123" s="244"/>
    </row>
    <row r="1124" spans="8:13">
      <c r="H1124" s="244"/>
      <c r="I1124" s="244"/>
      <c r="K1124" s="244"/>
      <c r="M1124" s="244"/>
    </row>
    <row r="1125" spans="8:13">
      <c r="H1125" s="244"/>
      <c r="I1125" s="244"/>
      <c r="K1125" s="244"/>
      <c r="M1125" s="244"/>
    </row>
    <row r="1126" spans="8:13">
      <c r="H1126" s="244"/>
      <c r="I1126" s="244"/>
      <c r="K1126" s="244"/>
      <c r="M1126" s="244"/>
    </row>
    <row r="1127" spans="8:13">
      <c r="H1127" s="244"/>
      <c r="I1127" s="244"/>
      <c r="K1127" s="244"/>
      <c r="M1127" s="244"/>
    </row>
    <row r="1128" spans="8:13">
      <c r="H1128" s="244"/>
      <c r="I1128" s="244"/>
      <c r="K1128" s="244"/>
      <c r="M1128" s="244"/>
    </row>
    <row r="1129" spans="8:13">
      <c r="H1129" s="244"/>
      <c r="I1129" s="244"/>
      <c r="K1129" s="244"/>
      <c r="M1129" s="244"/>
    </row>
    <row r="1130" spans="8:13">
      <c r="H1130" s="244"/>
      <c r="I1130" s="244"/>
      <c r="K1130" s="244"/>
      <c r="M1130" s="244"/>
    </row>
    <row r="1131" spans="8:13">
      <c r="H1131" s="244"/>
      <c r="I1131" s="244"/>
      <c r="K1131" s="244"/>
      <c r="M1131" s="244"/>
    </row>
    <row r="1132" spans="8:13">
      <c r="H1132" s="244"/>
      <c r="I1132" s="244"/>
      <c r="K1132" s="244"/>
      <c r="M1132" s="244"/>
    </row>
    <row r="1133" spans="8:13">
      <c r="H1133" s="244"/>
      <c r="I1133" s="244"/>
      <c r="K1133" s="244"/>
      <c r="M1133" s="244"/>
    </row>
    <row r="1134" spans="8:13">
      <c r="H1134" s="244"/>
      <c r="I1134" s="244"/>
      <c r="K1134" s="244"/>
      <c r="M1134" s="244"/>
    </row>
    <row r="1135" spans="8:13">
      <c r="H1135" s="244"/>
      <c r="I1135" s="244"/>
      <c r="K1135" s="244"/>
      <c r="M1135" s="244"/>
    </row>
    <row r="1136" spans="8:13">
      <c r="H1136" s="244"/>
      <c r="I1136" s="244"/>
      <c r="K1136" s="244"/>
      <c r="M1136" s="244"/>
    </row>
    <row r="1137" spans="8:13">
      <c r="H1137" s="244"/>
      <c r="I1137" s="244"/>
      <c r="K1137" s="244"/>
      <c r="M1137" s="244"/>
    </row>
    <row r="1138" spans="8:13">
      <c r="H1138" s="244"/>
      <c r="I1138" s="244"/>
      <c r="K1138" s="244"/>
      <c r="M1138" s="244"/>
    </row>
    <row r="1139" spans="8:13">
      <c r="H1139" s="244"/>
      <c r="I1139" s="244"/>
      <c r="K1139" s="244"/>
      <c r="M1139" s="244"/>
    </row>
    <row r="1140" spans="8:13">
      <c r="H1140" s="244"/>
      <c r="I1140" s="244"/>
      <c r="K1140" s="244"/>
      <c r="M1140" s="244"/>
    </row>
    <row r="1141" spans="8:13">
      <c r="H1141" s="244"/>
      <c r="I1141" s="244"/>
      <c r="K1141" s="244"/>
      <c r="M1141" s="244"/>
    </row>
    <row r="1142" spans="8:13">
      <c r="H1142" s="244"/>
      <c r="I1142" s="244"/>
      <c r="K1142" s="244"/>
      <c r="M1142" s="244"/>
    </row>
    <row r="1143" spans="8:13">
      <c r="H1143" s="244"/>
      <c r="I1143" s="244"/>
      <c r="K1143" s="244"/>
      <c r="M1143" s="244"/>
    </row>
    <row r="1144" spans="8:13">
      <c r="H1144" s="244"/>
      <c r="I1144" s="244"/>
      <c r="K1144" s="244"/>
      <c r="M1144" s="244"/>
    </row>
    <row r="1145" spans="8:13">
      <c r="H1145" s="244"/>
      <c r="I1145" s="244"/>
      <c r="K1145" s="244"/>
      <c r="M1145" s="244"/>
    </row>
    <row r="1146" spans="8:13">
      <c r="H1146" s="244"/>
      <c r="I1146" s="244"/>
      <c r="K1146" s="244"/>
      <c r="M1146" s="244"/>
    </row>
    <row r="1147" spans="8:13">
      <c r="H1147" s="244"/>
      <c r="I1147" s="244"/>
      <c r="K1147" s="244"/>
      <c r="M1147" s="244"/>
    </row>
    <row r="1148" spans="8:13">
      <c r="H1148" s="244"/>
      <c r="I1148" s="244"/>
      <c r="K1148" s="244"/>
      <c r="M1148" s="244"/>
    </row>
    <row r="1149" spans="8:13">
      <c r="H1149" s="244"/>
      <c r="I1149" s="244"/>
      <c r="K1149" s="244"/>
      <c r="M1149" s="244"/>
    </row>
    <row r="1150" spans="8:13">
      <c r="H1150" s="244"/>
      <c r="I1150" s="244"/>
      <c r="K1150" s="244"/>
      <c r="M1150" s="244"/>
    </row>
    <row r="1151" spans="8:13">
      <c r="H1151" s="244"/>
      <c r="I1151" s="244"/>
      <c r="K1151" s="244"/>
      <c r="M1151" s="244"/>
    </row>
    <row r="1152" spans="8:13">
      <c r="H1152" s="244"/>
      <c r="I1152" s="244"/>
      <c r="K1152" s="244"/>
      <c r="M1152" s="244"/>
    </row>
    <row r="1153" spans="8:13">
      <c r="H1153" s="244"/>
      <c r="I1153" s="244"/>
      <c r="K1153" s="244"/>
      <c r="M1153" s="244"/>
    </row>
    <row r="1154" spans="8:13">
      <c r="H1154" s="244"/>
      <c r="I1154" s="244"/>
      <c r="K1154" s="244"/>
      <c r="M1154" s="244"/>
    </row>
    <row r="1155" spans="8:13">
      <c r="H1155" s="244"/>
      <c r="I1155" s="244"/>
      <c r="K1155" s="244"/>
      <c r="M1155" s="244"/>
    </row>
    <row r="1156" spans="8:13">
      <c r="H1156" s="244"/>
      <c r="I1156" s="244"/>
      <c r="K1156" s="244"/>
      <c r="M1156" s="244"/>
    </row>
    <row r="1157" spans="8:13">
      <c r="H1157" s="244"/>
      <c r="I1157" s="244"/>
      <c r="K1157" s="244"/>
      <c r="M1157" s="244"/>
    </row>
    <row r="1158" spans="8:13">
      <c r="H1158" s="244"/>
      <c r="I1158" s="244"/>
      <c r="K1158" s="244"/>
      <c r="M1158" s="244"/>
    </row>
    <row r="1159" spans="8:13">
      <c r="H1159" s="244"/>
      <c r="I1159" s="244"/>
      <c r="K1159" s="244"/>
      <c r="M1159" s="244"/>
    </row>
    <row r="1160" spans="8:13">
      <c r="H1160" s="244"/>
      <c r="I1160" s="244"/>
      <c r="K1160" s="244"/>
      <c r="M1160" s="244"/>
    </row>
    <row r="1161" spans="8:13">
      <c r="H1161" s="244"/>
      <c r="I1161" s="244"/>
      <c r="K1161" s="244"/>
      <c r="M1161" s="244"/>
    </row>
    <row r="1162" spans="8:13">
      <c r="H1162" s="244"/>
      <c r="I1162" s="244"/>
      <c r="K1162" s="244"/>
      <c r="M1162" s="244"/>
    </row>
    <row r="1163" spans="8:13">
      <c r="H1163" s="244"/>
      <c r="I1163" s="244"/>
      <c r="K1163" s="244"/>
      <c r="M1163" s="244"/>
    </row>
    <row r="1164" spans="8:13">
      <c r="H1164" s="244"/>
      <c r="I1164" s="244"/>
      <c r="K1164" s="244"/>
      <c r="M1164" s="244"/>
    </row>
    <row r="1165" spans="8:13">
      <c r="H1165" s="244"/>
      <c r="I1165" s="244"/>
      <c r="K1165" s="244"/>
      <c r="M1165" s="244"/>
    </row>
    <row r="1166" spans="8:13">
      <c r="H1166" s="244"/>
      <c r="I1166" s="244"/>
      <c r="K1166" s="244"/>
      <c r="M1166" s="244"/>
    </row>
    <row r="1167" spans="8:13">
      <c r="H1167" s="244"/>
      <c r="I1167" s="244"/>
      <c r="K1167" s="244"/>
      <c r="M1167" s="244"/>
    </row>
    <row r="1168" spans="8:13">
      <c r="H1168" s="244"/>
      <c r="I1168" s="244"/>
      <c r="K1168" s="244"/>
      <c r="M1168" s="244"/>
    </row>
    <row r="1169" spans="8:13">
      <c r="H1169" s="244"/>
      <c r="I1169" s="244"/>
      <c r="K1169" s="244"/>
      <c r="M1169" s="244"/>
    </row>
    <row r="1170" spans="8:13">
      <c r="H1170" s="244"/>
      <c r="I1170" s="244"/>
      <c r="K1170" s="244"/>
      <c r="M1170" s="244"/>
    </row>
    <row r="1171" spans="8:13">
      <c r="H1171" s="244"/>
      <c r="I1171" s="244"/>
      <c r="K1171" s="244"/>
      <c r="M1171" s="244"/>
    </row>
    <row r="1172" spans="8:13">
      <c r="H1172" s="244"/>
      <c r="I1172" s="244"/>
      <c r="K1172" s="244"/>
      <c r="M1172" s="244"/>
    </row>
    <row r="1173" spans="8:13">
      <c r="H1173" s="244"/>
      <c r="I1173" s="244"/>
      <c r="K1173" s="244"/>
      <c r="M1173" s="244"/>
    </row>
    <row r="1174" spans="8:13">
      <c r="H1174" s="244"/>
      <c r="I1174" s="244"/>
      <c r="K1174" s="244"/>
      <c r="M1174" s="244"/>
    </row>
    <row r="1175" spans="8:13">
      <c r="H1175" s="244"/>
      <c r="I1175" s="244"/>
      <c r="K1175" s="244"/>
      <c r="M1175" s="244"/>
    </row>
    <row r="1176" spans="8:13">
      <c r="H1176" s="244"/>
      <c r="I1176" s="244"/>
      <c r="K1176" s="244"/>
      <c r="M1176" s="244"/>
    </row>
    <row r="1177" spans="8:13">
      <c r="H1177" s="244"/>
      <c r="I1177" s="244"/>
      <c r="K1177" s="244"/>
      <c r="M1177" s="244"/>
    </row>
    <row r="1178" spans="8:13">
      <c r="H1178" s="244"/>
      <c r="I1178" s="244"/>
      <c r="K1178" s="244"/>
      <c r="M1178" s="244"/>
    </row>
    <row r="1179" spans="8:13">
      <c r="H1179" s="244"/>
      <c r="I1179" s="244"/>
      <c r="K1179" s="244"/>
      <c r="M1179" s="244"/>
    </row>
    <row r="1180" spans="8:13">
      <c r="H1180" s="244"/>
      <c r="I1180" s="244"/>
      <c r="K1180" s="244"/>
      <c r="M1180" s="244"/>
    </row>
    <row r="1181" spans="8:13">
      <c r="H1181" s="244"/>
      <c r="I1181" s="244"/>
      <c r="K1181" s="244"/>
      <c r="M1181" s="244"/>
    </row>
    <row r="1182" spans="8:13">
      <c r="H1182" s="244"/>
      <c r="I1182" s="244"/>
      <c r="K1182" s="244"/>
      <c r="M1182" s="244"/>
    </row>
    <row r="1183" spans="8:13">
      <c r="H1183" s="244"/>
      <c r="I1183" s="244"/>
      <c r="K1183" s="244"/>
      <c r="M1183" s="244"/>
    </row>
    <row r="1184" spans="8:13">
      <c r="H1184" s="244"/>
      <c r="I1184" s="244"/>
      <c r="K1184" s="244"/>
      <c r="M1184" s="244"/>
    </row>
    <row r="1185" spans="8:13">
      <c r="H1185" s="244"/>
      <c r="I1185" s="244"/>
      <c r="K1185" s="244"/>
      <c r="M1185" s="244"/>
    </row>
    <row r="1186" spans="8:13">
      <c r="H1186" s="244"/>
      <c r="I1186" s="244"/>
      <c r="K1186" s="244"/>
      <c r="M1186" s="244"/>
    </row>
    <row r="1187" spans="8:13">
      <c r="H1187" s="244"/>
      <c r="I1187" s="244"/>
      <c r="K1187" s="244"/>
      <c r="M1187" s="244"/>
    </row>
    <row r="1188" spans="8:13">
      <c r="H1188" s="244"/>
      <c r="I1188" s="244"/>
      <c r="K1188" s="244"/>
      <c r="M1188" s="244"/>
    </row>
    <row r="1189" spans="8:13">
      <c r="H1189" s="244"/>
      <c r="I1189" s="244"/>
      <c r="K1189" s="244"/>
      <c r="M1189" s="244"/>
    </row>
    <row r="1190" spans="8:13">
      <c r="H1190" s="244"/>
      <c r="I1190" s="244"/>
      <c r="K1190" s="244"/>
      <c r="M1190" s="244"/>
    </row>
    <row r="1191" spans="8:13">
      <c r="H1191" s="244"/>
      <c r="I1191" s="244"/>
      <c r="K1191" s="244"/>
      <c r="M1191" s="244"/>
    </row>
    <row r="1192" spans="8:13">
      <c r="H1192" s="244"/>
      <c r="I1192" s="244"/>
      <c r="K1192" s="244"/>
      <c r="M1192" s="244"/>
    </row>
    <row r="1193" spans="8:13">
      <c r="H1193" s="244"/>
      <c r="I1193" s="244"/>
      <c r="K1193" s="244"/>
      <c r="M1193" s="244"/>
    </row>
    <row r="1194" spans="8:13">
      <c r="H1194" s="244"/>
      <c r="I1194" s="244"/>
      <c r="K1194" s="244"/>
      <c r="M1194" s="244"/>
    </row>
    <row r="1195" spans="8:13">
      <c r="H1195" s="244"/>
      <c r="I1195" s="244"/>
      <c r="K1195" s="244"/>
      <c r="M1195" s="244"/>
    </row>
    <row r="1196" spans="8:13">
      <c r="H1196" s="244"/>
      <c r="I1196" s="244"/>
      <c r="K1196" s="244"/>
      <c r="M1196" s="244"/>
    </row>
    <row r="1197" spans="8:13">
      <c r="H1197" s="244"/>
      <c r="I1197" s="244"/>
      <c r="K1197" s="244"/>
      <c r="M1197" s="244"/>
    </row>
    <row r="1198" spans="8:13">
      <c r="H1198" s="244"/>
      <c r="I1198" s="244"/>
      <c r="K1198" s="244"/>
      <c r="M1198" s="244"/>
    </row>
    <row r="1199" spans="8:13">
      <c r="H1199" s="244"/>
      <c r="I1199" s="244"/>
      <c r="K1199" s="244"/>
      <c r="M1199" s="244"/>
    </row>
    <row r="1200" spans="8:13">
      <c r="H1200" s="244"/>
      <c r="I1200" s="244"/>
      <c r="K1200" s="244"/>
      <c r="M1200" s="244"/>
    </row>
    <row r="1201" spans="8:13">
      <c r="H1201" s="244"/>
      <c r="I1201" s="244"/>
      <c r="K1201" s="244"/>
      <c r="M1201" s="244"/>
    </row>
    <row r="1202" spans="8:13">
      <c r="H1202" s="244"/>
      <c r="I1202" s="244"/>
      <c r="K1202" s="244"/>
      <c r="M1202" s="244"/>
    </row>
    <row r="1203" spans="8:13">
      <c r="H1203" s="244"/>
      <c r="I1203" s="244"/>
      <c r="K1203" s="244"/>
      <c r="M1203" s="244"/>
    </row>
    <row r="1204" spans="8:13">
      <c r="H1204" s="244"/>
      <c r="I1204" s="244"/>
      <c r="K1204" s="244"/>
      <c r="M1204" s="244"/>
    </row>
    <row r="1205" spans="8:13">
      <c r="H1205" s="244"/>
      <c r="I1205" s="244"/>
      <c r="K1205" s="244"/>
      <c r="M1205" s="244"/>
    </row>
    <row r="1206" spans="8:13">
      <c r="H1206" s="244"/>
      <c r="I1206" s="244"/>
      <c r="K1206" s="244"/>
      <c r="M1206" s="244"/>
    </row>
    <row r="1207" spans="8:13">
      <c r="H1207" s="244"/>
      <c r="I1207" s="244"/>
      <c r="K1207" s="244"/>
      <c r="M1207" s="244"/>
    </row>
    <row r="1208" spans="8:13">
      <c r="H1208" s="244"/>
      <c r="I1208" s="244"/>
      <c r="K1208" s="244"/>
      <c r="M1208" s="244"/>
    </row>
    <row r="1209" spans="8:13">
      <c r="H1209" s="244"/>
      <c r="I1209" s="244"/>
      <c r="K1209" s="244"/>
      <c r="M1209" s="244"/>
    </row>
    <row r="1210" spans="8:13">
      <c r="H1210" s="244"/>
      <c r="I1210" s="244"/>
      <c r="K1210" s="244"/>
      <c r="M1210" s="244"/>
    </row>
    <row r="1211" spans="8:13">
      <c r="H1211" s="244"/>
      <c r="I1211" s="244"/>
      <c r="K1211" s="244"/>
      <c r="M1211" s="244"/>
    </row>
    <row r="1212" spans="8:13">
      <c r="H1212" s="244"/>
      <c r="I1212" s="244"/>
      <c r="K1212" s="244"/>
      <c r="M1212" s="244"/>
    </row>
    <row r="1213" spans="8:13">
      <c r="H1213" s="244"/>
      <c r="I1213" s="244"/>
      <c r="K1213" s="244"/>
      <c r="M1213" s="244"/>
    </row>
    <row r="1214" spans="8:13">
      <c r="H1214" s="244"/>
      <c r="I1214" s="244"/>
      <c r="K1214" s="244"/>
      <c r="M1214" s="244"/>
    </row>
    <row r="1215" spans="8:13">
      <c r="H1215" s="244"/>
      <c r="I1215" s="244"/>
      <c r="K1215" s="244"/>
      <c r="M1215" s="244"/>
    </row>
    <row r="1216" spans="8:13">
      <c r="H1216" s="244"/>
      <c r="I1216" s="244"/>
      <c r="K1216" s="244"/>
      <c r="M1216" s="244"/>
    </row>
    <row r="1217" spans="8:13">
      <c r="H1217" s="244"/>
      <c r="I1217" s="244"/>
      <c r="K1217" s="244"/>
      <c r="M1217" s="244"/>
    </row>
    <row r="1218" spans="8:13">
      <c r="H1218" s="244"/>
      <c r="I1218" s="244"/>
      <c r="K1218" s="244"/>
      <c r="M1218" s="244"/>
    </row>
    <row r="1219" spans="8:13">
      <c r="H1219" s="244"/>
      <c r="I1219" s="244"/>
      <c r="K1219" s="244"/>
      <c r="M1219" s="244"/>
    </row>
    <row r="1220" spans="8:13">
      <c r="H1220" s="244"/>
      <c r="I1220" s="244"/>
      <c r="K1220" s="244"/>
      <c r="M1220" s="244"/>
    </row>
    <row r="1221" spans="8:13">
      <c r="H1221" s="244"/>
      <c r="I1221" s="244"/>
      <c r="K1221" s="244"/>
      <c r="M1221" s="244"/>
    </row>
    <row r="1222" spans="8:13">
      <c r="H1222" s="244"/>
      <c r="I1222" s="244"/>
      <c r="K1222" s="244"/>
      <c r="M1222" s="244"/>
    </row>
    <row r="1223" spans="8:13">
      <c r="H1223" s="244"/>
      <c r="I1223" s="244"/>
      <c r="K1223" s="244"/>
      <c r="M1223" s="244"/>
    </row>
    <row r="1224" spans="8:13">
      <c r="H1224" s="244"/>
      <c r="I1224" s="244"/>
      <c r="K1224" s="244"/>
      <c r="M1224" s="244"/>
    </row>
    <row r="1225" spans="8:13">
      <c r="H1225" s="244"/>
      <c r="I1225" s="244"/>
      <c r="K1225" s="244"/>
      <c r="M1225" s="244"/>
    </row>
    <row r="1226" spans="8:13">
      <c r="H1226" s="244"/>
      <c r="I1226" s="244"/>
      <c r="K1226" s="244"/>
      <c r="M1226" s="244"/>
    </row>
    <row r="1227" spans="8:13">
      <c r="H1227" s="244"/>
      <c r="I1227" s="244"/>
      <c r="K1227" s="244"/>
      <c r="M1227" s="244"/>
    </row>
    <row r="1228" spans="8:13">
      <c r="H1228" s="244"/>
      <c r="I1228" s="244"/>
      <c r="K1228" s="244"/>
      <c r="M1228" s="244"/>
    </row>
    <row r="1229" spans="8:13">
      <c r="H1229" s="244"/>
      <c r="I1229" s="244"/>
      <c r="K1229" s="244"/>
      <c r="M1229" s="244"/>
    </row>
    <row r="1230" spans="8:13">
      <c r="H1230" s="244"/>
      <c r="I1230" s="244"/>
      <c r="K1230" s="244"/>
      <c r="M1230" s="244"/>
    </row>
    <row r="1231" spans="8:13">
      <c r="H1231" s="244"/>
      <c r="I1231" s="244"/>
      <c r="K1231" s="244"/>
      <c r="M1231" s="244"/>
    </row>
    <row r="1232" spans="8:13">
      <c r="H1232" s="244"/>
      <c r="I1232" s="244"/>
      <c r="K1232" s="244"/>
      <c r="M1232" s="244"/>
    </row>
    <row r="1233" spans="8:13">
      <c r="H1233" s="244"/>
      <c r="I1233" s="244"/>
      <c r="K1233" s="244"/>
      <c r="M1233" s="244"/>
    </row>
    <row r="1234" spans="8:13">
      <c r="H1234" s="244"/>
      <c r="I1234" s="244"/>
      <c r="K1234" s="244"/>
      <c r="M1234" s="244"/>
    </row>
    <row r="1235" spans="8:13">
      <c r="H1235" s="244"/>
      <c r="I1235" s="244"/>
      <c r="K1235" s="244"/>
      <c r="M1235" s="244"/>
    </row>
    <row r="1236" spans="8:13">
      <c r="H1236" s="244"/>
      <c r="I1236" s="244"/>
      <c r="K1236" s="244"/>
      <c r="M1236" s="244"/>
    </row>
    <row r="1237" spans="8:13">
      <c r="H1237" s="244"/>
      <c r="I1237" s="244"/>
      <c r="K1237" s="244"/>
      <c r="M1237" s="244"/>
    </row>
    <row r="1238" spans="8:13">
      <c r="H1238" s="244"/>
      <c r="I1238" s="244"/>
      <c r="K1238" s="244"/>
      <c r="M1238" s="244"/>
    </row>
    <row r="1239" spans="8:13">
      <c r="H1239" s="244"/>
      <c r="I1239" s="244"/>
      <c r="K1239" s="244"/>
      <c r="M1239" s="244"/>
    </row>
    <row r="1240" spans="8:13">
      <c r="H1240" s="244"/>
      <c r="I1240" s="244"/>
      <c r="K1240" s="244"/>
      <c r="M1240" s="244"/>
    </row>
    <row r="1241" spans="8:13">
      <c r="H1241" s="244"/>
      <c r="I1241" s="244"/>
      <c r="K1241" s="244"/>
      <c r="M1241" s="244"/>
    </row>
    <row r="1242" spans="8:13">
      <c r="H1242" s="244"/>
      <c r="I1242" s="244"/>
      <c r="K1242" s="244"/>
      <c r="M1242" s="244"/>
    </row>
    <row r="1243" spans="8:13">
      <c r="H1243" s="244"/>
      <c r="I1243" s="244"/>
      <c r="K1243" s="244"/>
      <c r="M1243" s="244"/>
    </row>
    <row r="1244" spans="8:13">
      <c r="H1244" s="244"/>
      <c r="I1244" s="244"/>
      <c r="K1244" s="244"/>
      <c r="M1244" s="244"/>
    </row>
    <row r="1245" spans="8:13">
      <c r="H1245" s="244"/>
      <c r="I1245" s="244"/>
      <c r="K1245" s="244"/>
      <c r="M1245" s="244"/>
    </row>
    <row r="1246" spans="8:13">
      <c r="H1246" s="244"/>
      <c r="I1246" s="244"/>
      <c r="K1246" s="244"/>
      <c r="M1246" s="244"/>
    </row>
    <row r="1247" spans="8:13">
      <c r="H1247" s="244"/>
      <c r="I1247" s="244"/>
      <c r="K1247" s="244"/>
      <c r="M1247" s="244"/>
    </row>
    <row r="1248" spans="8:13">
      <c r="H1248" s="244"/>
      <c r="I1248" s="244"/>
      <c r="K1248" s="244"/>
      <c r="M1248" s="244"/>
    </row>
    <row r="1249" spans="8:13">
      <c r="H1249" s="244"/>
      <c r="I1249" s="244"/>
      <c r="K1249" s="244"/>
      <c r="M1249" s="244"/>
    </row>
    <row r="1250" spans="8:13">
      <c r="H1250" s="244"/>
      <c r="I1250" s="244"/>
      <c r="K1250" s="244"/>
      <c r="M1250" s="244"/>
    </row>
    <row r="1251" spans="8:13">
      <c r="H1251" s="244"/>
      <c r="I1251" s="244"/>
      <c r="K1251" s="244"/>
      <c r="M1251" s="244"/>
    </row>
    <row r="1252" spans="8:13">
      <c r="H1252" s="244"/>
      <c r="I1252" s="244"/>
      <c r="K1252" s="244"/>
      <c r="M1252" s="244"/>
    </row>
    <row r="1253" spans="8:13">
      <c r="H1253" s="244"/>
      <c r="I1253" s="244"/>
      <c r="K1253" s="244"/>
      <c r="M1253" s="244"/>
    </row>
    <row r="1254" spans="8:13">
      <c r="H1254" s="244"/>
      <c r="I1254" s="244"/>
      <c r="K1254" s="244"/>
      <c r="M1254" s="244"/>
    </row>
    <row r="1255" spans="8:13">
      <c r="H1255" s="244"/>
      <c r="I1255" s="244"/>
      <c r="K1255" s="244"/>
      <c r="M1255" s="244"/>
    </row>
    <row r="1256" spans="8:13">
      <c r="H1256" s="244"/>
      <c r="I1256" s="244"/>
      <c r="K1256" s="244"/>
      <c r="M1256" s="244"/>
    </row>
    <row r="1257" spans="8:13">
      <c r="H1257" s="244"/>
      <c r="I1257" s="244"/>
      <c r="K1257" s="244"/>
      <c r="M1257" s="244"/>
    </row>
    <row r="1258" spans="8:13">
      <c r="H1258" s="244"/>
      <c r="I1258" s="244"/>
      <c r="K1258" s="244"/>
      <c r="M1258" s="244"/>
    </row>
    <row r="1259" spans="8:13">
      <c r="H1259" s="244"/>
      <c r="I1259" s="244"/>
      <c r="K1259" s="244"/>
      <c r="M1259" s="244"/>
    </row>
    <row r="1260" spans="8:13">
      <c r="H1260" s="244"/>
      <c r="I1260" s="244"/>
      <c r="K1260" s="244"/>
      <c r="M1260" s="244"/>
    </row>
    <row r="1261" spans="8:13">
      <c r="H1261" s="244"/>
      <c r="I1261" s="244"/>
      <c r="K1261" s="244"/>
      <c r="M1261" s="244"/>
    </row>
    <row r="1262" spans="8:13">
      <c r="H1262" s="244"/>
      <c r="I1262" s="244"/>
      <c r="K1262" s="244"/>
      <c r="M1262" s="244"/>
    </row>
    <row r="1263" spans="8:13">
      <c r="H1263" s="244"/>
      <c r="I1263" s="244"/>
      <c r="K1263" s="244"/>
      <c r="M1263" s="244"/>
    </row>
    <row r="1264" spans="8:13">
      <c r="H1264" s="244"/>
      <c r="I1264" s="244"/>
      <c r="K1264" s="244"/>
      <c r="M1264" s="244"/>
    </row>
    <row r="1265" spans="8:13">
      <c r="H1265" s="244"/>
      <c r="I1265" s="244"/>
      <c r="K1265" s="244"/>
      <c r="M1265" s="244"/>
    </row>
    <row r="1266" spans="8:13">
      <c r="H1266" s="244"/>
      <c r="I1266" s="244"/>
      <c r="K1266" s="244"/>
      <c r="M1266" s="244"/>
    </row>
    <row r="1267" spans="8:13">
      <c r="H1267" s="244"/>
      <c r="I1267" s="244"/>
      <c r="K1267" s="244"/>
      <c r="M1267" s="244"/>
    </row>
    <row r="1268" spans="8:13">
      <c r="H1268" s="244"/>
      <c r="I1268" s="244"/>
      <c r="K1268" s="244"/>
      <c r="M1268" s="244"/>
    </row>
    <row r="1269" spans="8:13">
      <c r="H1269" s="244"/>
      <c r="I1269" s="244"/>
      <c r="K1269" s="244"/>
      <c r="M1269" s="244"/>
    </row>
    <row r="1270" spans="8:13">
      <c r="H1270" s="244"/>
      <c r="I1270" s="244"/>
      <c r="K1270" s="244"/>
      <c r="M1270" s="244"/>
    </row>
    <row r="1271" spans="8:13">
      <c r="H1271" s="244"/>
      <c r="I1271" s="244"/>
      <c r="K1271" s="244"/>
      <c r="M1271" s="244"/>
    </row>
    <row r="1272" spans="8:13">
      <c r="H1272" s="244"/>
      <c r="I1272" s="244"/>
      <c r="K1272" s="244"/>
      <c r="M1272" s="244"/>
    </row>
    <row r="1273" spans="8:13">
      <c r="H1273" s="244"/>
      <c r="I1273" s="244"/>
      <c r="K1273" s="244"/>
      <c r="M1273" s="244"/>
    </row>
    <row r="1274" spans="8:13">
      <c r="H1274" s="244"/>
      <c r="I1274" s="244"/>
      <c r="K1274" s="244"/>
      <c r="M1274" s="244"/>
    </row>
    <row r="1275" spans="8:13">
      <c r="H1275" s="244"/>
      <c r="I1275" s="244"/>
      <c r="K1275" s="244"/>
      <c r="M1275" s="244"/>
    </row>
    <row r="1276" spans="8:13">
      <c r="H1276" s="244"/>
      <c r="I1276" s="244"/>
      <c r="K1276" s="244"/>
      <c r="M1276" s="244"/>
    </row>
    <row r="1277" spans="8:13">
      <c r="H1277" s="244"/>
      <c r="I1277" s="244"/>
      <c r="K1277" s="244"/>
      <c r="M1277" s="244"/>
    </row>
    <row r="1278" spans="8:13">
      <c r="H1278" s="244"/>
      <c r="I1278" s="244"/>
      <c r="K1278" s="244"/>
      <c r="M1278" s="244"/>
    </row>
    <row r="1279" spans="8:13">
      <c r="H1279" s="244"/>
      <c r="I1279" s="244"/>
      <c r="K1279" s="244"/>
      <c r="M1279" s="244"/>
    </row>
    <row r="1280" spans="8:13">
      <c r="H1280" s="244"/>
      <c r="I1280" s="244"/>
      <c r="K1280" s="244"/>
      <c r="M1280" s="244"/>
    </row>
    <row r="1281" spans="8:13">
      <c r="H1281" s="244"/>
      <c r="I1281" s="244"/>
      <c r="K1281" s="244"/>
      <c r="M1281" s="244"/>
    </row>
    <row r="1282" spans="8:13">
      <c r="H1282" s="244"/>
      <c r="I1282" s="244"/>
      <c r="K1282" s="244"/>
      <c r="M1282" s="244"/>
    </row>
    <row r="1283" spans="8:13">
      <c r="H1283" s="244"/>
      <c r="I1283" s="244"/>
      <c r="K1283" s="244"/>
      <c r="M1283" s="244"/>
    </row>
    <row r="1284" spans="8:13">
      <c r="H1284" s="244"/>
      <c r="I1284" s="244"/>
      <c r="K1284" s="244"/>
      <c r="M1284" s="244"/>
    </row>
    <row r="1285" spans="8:13">
      <c r="H1285" s="244"/>
      <c r="I1285" s="244"/>
      <c r="K1285" s="244"/>
      <c r="M1285" s="244"/>
    </row>
    <row r="1286" spans="8:13">
      <c r="H1286" s="244"/>
      <c r="I1286" s="244"/>
      <c r="K1286" s="244"/>
      <c r="M1286" s="244"/>
    </row>
    <row r="1287" spans="8:13">
      <c r="H1287" s="244"/>
      <c r="I1287" s="244"/>
      <c r="K1287" s="244"/>
      <c r="M1287" s="244"/>
    </row>
    <row r="1288" spans="8:13">
      <c r="H1288" s="244"/>
      <c r="I1288" s="244"/>
      <c r="K1288" s="244"/>
      <c r="M1288" s="244"/>
    </row>
    <row r="1289" spans="8:13">
      <c r="H1289" s="244"/>
      <c r="I1289" s="244"/>
      <c r="K1289" s="244"/>
      <c r="M1289" s="244"/>
    </row>
    <row r="1290" spans="8:13">
      <c r="H1290" s="244"/>
      <c r="I1290" s="244"/>
      <c r="K1290" s="244"/>
      <c r="M1290" s="244"/>
    </row>
    <row r="1291" spans="8:13">
      <c r="H1291" s="244"/>
      <c r="I1291" s="244"/>
      <c r="K1291" s="244"/>
      <c r="M1291" s="244"/>
    </row>
    <row r="1292" spans="8:13">
      <c r="H1292" s="244"/>
      <c r="I1292" s="244"/>
      <c r="K1292" s="244"/>
      <c r="M1292" s="244"/>
    </row>
    <row r="1293" spans="8:13">
      <c r="H1293" s="244"/>
      <c r="I1293" s="244"/>
      <c r="K1293" s="244"/>
      <c r="M1293" s="244"/>
    </row>
    <row r="1294" spans="8:13">
      <c r="H1294" s="244"/>
      <c r="I1294" s="244"/>
      <c r="K1294" s="244"/>
      <c r="M1294" s="244"/>
    </row>
    <row r="1295" spans="8:13">
      <c r="H1295" s="244"/>
      <c r="I1295" s="244"/>
      <c r="K1295" s="244"/>
      <c r="M1295" s="244"/>
    </row>
    <row r="1296" spans="8:13">
      <c r="H1296" s="244"/>
      <c r="I1296" s="244"/>
      <c r="K1296" s="244"/>
      <c r="M1296" s="244"/>
    </row>
    <row r="1297" spans="8:13">
      <c r="H1297" s="244"/>
      <c r="I1297" s="244"/>
      <c r="K1297" s="244"/>
      <c r="M1297" s="244"/>
    </row>
    <row r="1298" spans="8:13">
      <c r="H1298" s="244"/>
      <c r="I1298" s="244"/>
      <c r="K1298" s="244"/>
      <c r="M1298" s="244"/>
    </row>
    <row r="1299" spans="8:13">
      <c r="H1299" s="244"/>
      <c r="I1299" s="244"/>
      <c r="K1299" s="244"/>
      <c r="M1299" s="244"/>
    </row>
    <row r="1300" spans="8:13">
      <c r="H1300" s="244"/>
      <c r="I1300" s="244"/>
      <c r="K1300" s="244"/>
      <c r="M1300" s="244"/>
    </row>
    <row r="1301" spans="8:13">
      <c r="H1301" s="244"/>
      <c r="I1301" s="244"/>
      <c r="K1301" s="244"/>
      <c r="M1301" s="244"/>
    </row>
    <row r="1302" spans="8:13">
      <c r="H1302" s="244"/>
      <c r="I1302" s="244"/>
      <c r="K1302" s="244"/>
      <c r="M1302" s="244"/>
    </row>
    <row r="1303" spans="8:13">
      <c r="H1303" s="244"/>
      <c r="I1303" s="244"/>
      <c r="K1303" s="244"/>
      <c r="M1303" s="244"/>
    </row>
    <row r="1304" spans="8:13">
      <c r="H1304" s="244"/>
      <c r="I1304" s="244"/>
      <c r="K1304" s="244"/>
      <c r="M1304" s="244"/>
    </row>
    <row r="1305" spans="8:13">
      <c r="H1305" s="244"/>
      <c r="I1305" s="244"/>
      <c r="K1305" s="244"/>
      <c r="M1305" s="244"/>
    </row>
    <row r="1306" spans="8:13">
      <c r="H1306" s="244"/>
      <c r="I1306" s="244"/>
      <c r="K1306" s="244"/>
      <c r="M1306" s="244"/>
    </row>
    <row r="1307" spans="8:13">
      <c r="H1307" s="244"/>
      <c r="I1307" s="244"/>
      <c r="K1307" s="244"/>
      <c r="M1307" s="244"/>
    </row>
    <row r="1308" spans="8:13">
      <c r="H1308" s="244"/>
      <c r="I1308" s="244"/>
      <c r="K1308" s="244"/>
      <c r="M1308" s="244"/>
    </row>
    <row r="1309" spans="8:13">
      <c r="H1309" s="244"/>
      <c r="I1309" s="244"/>
      <c r="K1309" s="244"/>
      <c r="M1309" s="244"/>
    </row>
    <row r="1310" spans="8:13">
      <c r="H1310" s="244"/>
      <c r="I1310" s="244"/>
      <c r="K1310" s="244"/>
      <c r="M1310" s="244"/>
    </row>
    <row r="1311" spans="8:13">
      <c r="H1311" s="244"/>
      <c r="I1311" s="244"/>
      <c r="K1311" s="244"/>
      <c r="M1311" s="244"/>
    </row>
    <row r="1312" spans="8:13">
      <c r="H1312" s="244"/>
      <c r="I1312" s="244"/>
      <c r="K1312" s="244"/>
      <c r="M1312" s="244"/>
    </row>
    <row r="1313" spans="8:13">
      <c r="H1313" s="244"/>
      <c r="I1313" s="244"/>
      <c r="K1313" s="244"/>
      <c r="M1313" s="244"/>
    </row>
    <row r="1314" spans="8:13">
      <c r="H1314" s="244"/>
      <c r="I1314" s="244"/>
      <c r="K1314" s="244"/>
      <c r="M1314" s="244"/>
    </row>
    <row r="1315" spans="8:13">
      <c r="H1315" s="244"/>
      <c r="I1315" s="244"/>
      <c r="K1315" s="244"/>
      <c r="M1315" s="244"/>
    </row>
    <row r="1316" spans="8:13">
      <c r="H1316" s="244"/>
      <c r="I1316" s="244"/>
      <c r="K1316" s="244"/>
      <c r="M1316" s="244"/>
    </row>
    <row r="1317" spans="8:13">
      <c r="H1317" s="244"/>
      <c r="I1317" s="244"/>
      <c r="K1317" s="244"/>
      <c r="M1317" s="244"/>
    </row>
    <row r="1318" spans="8:13">
      <c r="H1318" s="244"/>
      <c r="I1318" s="244"/>
      <c r="K1318" s="244"/>
      <c r="M1318" s="244"/>
    </row>
    <row r="1319" spans="8:13">
      <c r="H1319" s="244"/>
      <c r="I1319" s="244"/>
      <c r="K1319" s="244"/>
      <c r="M1319" s="244"/>
    </row>
    <row r="1320" spans="8:13">
      <c r="H1320" s="244"/>
      <c r="I1320" s="244"/>
      <c r="K1320" s="244"/>
      <c r="M1320" s="244"/>
    </row>
    <row r="1321" spans="8:13">
      <c r="H1321" s="244"/>
      <c r="I1321" s="244"/>
      <c r="K1321" s="244"/>
      <c r="M1321" s="244"/>
    </row>
    <row r="1322" spans="8:13">
      <c r="H1322" s="244"/>
      <c r="I1322" s="244"/>
      <c r="K1322" s="244"/>
      <c r="M1322" s="244"/>
    </row>
    <row r="1323" spans="8:13">
      <c r="H1323" s="244"/>
      <c r="I1323" s="244"/>
      <c r="K1323" s="244"/>
      <c r="M1323" s="244"/>
    </row>
    <row r="1324" spans="8:13">
      <c r="H1324" s="244"/>
      <c r="I1324" s="244"/>
      <c r="K1324" s="244"/>
      <c r="M1324" s="244"/>
    </row>
    <row r="1325" spans="8:13">
      <c r="H1325" s="244"/>
      <c r="I1325" s="244"/>
      <c r="K1325" s="244"/>
      <c r="M1325" s="244"/>
    </row>
    <row r="1326" spans="8:13">
      <c r="H1326" s="244"/>
      <c r="I1326" s="244"/>
      <c r="K1326" s="244"/>
      <c r="M1326" s="244"/>
    </row>
    <row r="1327" spans="8:13">
      <c r="H1327" s="244"/>
      <c r="I1327" s="244"/>
      <c r="K1327" s="244"/>
      <c r="M1327" s="244"/>
    </row>
    <row r="1328" spans="8:13">
      <c r="H1328" s="244"/>
      <c r="I1328" s="244"/>
      <c r="K1328" s="244"/>
      <c r="M1328" s="244"/>
    </row>
    <row r="1329" spans="8:13">
      <c r="H1329" s="244"/>
      <c r="I1329" s="244"/>
      <c r="K1329" s="244"/>
      <c r="M1329" s="244"/>
    </row>
    <row r="1330" spans="8:13">
      <c r="H1330" s="244"/>
      <c r="I1330" s="244"/>
      <c r="K1330" s="244"/>
      <c r="M1330" s="244"/>
    </row>
    <row r="1331" spans="8:13">
      <c r="H1331" s="244"/>
      <c r="I1331" s="244"/>
      <c r="K1331" s="244"/>
      <c r="M1331" s="244"/>
    </row>
    <row r="1332" spans="8:13">
      <c r="H1332" s="244"/>
      <c r="I1332" s="244"/>
      <c r="K1332" s="244"/>
      <c r="M1332" s="244"/>
    </row>
    <row r="1333" spans="8:13">
      <c r="H1333" s="244"/>
      <c r="I1333" s="244"/>
      <c r="K1333" s="244"/>
      <c r="M1333" s="244"/>
    </row>
    <row r="1334" spans="8:13">
      <c r="H1334" s="244"/>
      <c r="I1334" s="244"/>
      <c r="K1334" s="244"/>
      <c r="M1334" s="244"/>
    </row>
    <row r="1335" spans="8:13">
      <c r="H1335" s="244"/>
      <c r="I1335" s="244"/>
      <c r="K1335" s="244"/>
      <c r="M1335" s="244"/>
    </row>
    <row r="1336" spans="8:13">
      <c r="H1336" s="244"/>
      <c r="I1336" s="244"/>
      <c r="K1336" s="244"/>
      <c r="M1336" s="244"/>
    </row>
    <row r="1337" spans="8:13">
      <c r="H1337" s="244"/>
      <c r="I1337" s="244"/>
      <c r="K1337" s="244"/>
      <c r="M1337" s="244"/>
    </row>
    <row r="1338" spans="8:13">
      <c r="H1338" s="244"/>
      <c r="I1338" s="244"/>
      <c r="K1338" s="244"/>
      <c r="M1338" s="244"/>
    </row>
    <row r="1339" spans="8:13">
      <c r="H1339" s="244"/>
      <c r="I1339" s="244"/>
      <c r="K1339" s="244"/>
      <c r="M1339" s="244"/>
    </row>
    <row r="1340" spans="8:13">
      <c r="H1340" s="244"/>
      <c r="I1340" s="244"/>
      <c r="K1340" s="244"/>
      <c r="M1340" s="244"/>
    </row>
    <row r="1341" spans="8:13">
      <c r="H1341" s="244"/>
      <c r="I1341" s="244"/>
      <c r="K1341" s="244"/>
      <c r="M1341" s="244"/>
    </row>
    <row r="1342" spans="8:13">
      <c r="H1342" s="244"/>
      <c r="I1342" s="244"/>
      <c r="K1342" s="244"/>
      <c r="M1342" s="244"/>
    </row>
    <row r="1343" spans="8:13">
      <c r="H1343" s="244"/>
      <c r="I1343" s="244"/>
      <c r="K1343" s="244"/>
      <c r="M1343" s="244"/>
    </row>
    <row r="1344" spans="8:13">
      <c r="H1344" s="244"/>
      <c r="I1344" s="244"/>
      <c r="K1344" s="244"/>
      <c r="M1344" s="244"/>
    </row>
    <row r="1345" spans="8:13">
      <c r="H1345" s="244"/>
      <c r="I1345" s="244"/>
      <c r="K1345" s="244"/>
      <c r="M1345" s="244"/>
    </row>
    <row r="1346" spans="8:13">
      <c r="H1346" s="244"/>
      <c r="I1346" s="244"/>
      <c r="K1346" s="244"/>
      <c r="M1346" s="244"/>
    </row>
    <row r="1347" spans="8:13">
      <c r="H1347" s="244"/>
      <c r="I1347" s="244"/>
      <c r="K1347" s="244"/>
      <c r="M1347" s="244"/>
    </row>
    <row r="1348" spans="8:13">
      <c r="H1348" s="244"/>
      <c r="I1348" s="244"/>
      <c r="K1348" s="244"/>
      <c r="M1348" s="244"/>
    </row>
    <row r="1349" spans="8:13">
      <c r="H1349" s="244"/>
      <c r="I1349" s="244"/>
      <c r="K1349" s="244"/>
      <c r="M1349" s="244"/>
    </row>
    <row r="1350" spans="8:13">
      <c r="H1350" s="244"/>
      <c r="I1350" s="244"/>
      <c r="K1350" s="244"/>
      <c r="M1350" s="244"/>
    </row>
    <row r="1351" spans="8:13">
      <c r="H1351" s="244"/>
      <c r="I1351" s="244"/>
      <c r="K1351" s="244"/>
      <c r="M1351" s="244"/>
    </row>
    <row r="1352" spans="8:13">
      <c r="H1352" s="244"/>
      <c r="I1352" s="244"/>
      <c r="K1352" s="244"/>
      <c r="M1352" s="244"/>
    </row>
    <row r="1353" spans="8:13">
      <c r="H1353" s="244"/>
      <c r="I1353" s="244"/>
      <c r="K1353" s="244"/>
      <c r="M1353" s="244"/>
    </row>
    <row r="1354" spans="8:13">
      <c r="H1354" s="244"/>
      <c r="I1354" s="244"/>
      <c r="K1354" s="244"/>
      <c r="M1354" s="244"/>
    </row>
    <row r="1355" spans="8:13">
      <c r="H1355" s="244"/>
      <c r="I1355" s="244"/>
      <c r="K1355" s="244"/>
      <c r="M1355" s="244"/>
    </row>
    <row r="1356" spans="8:13">
      <c r="H1356" s="244"/>
      <c r="I1356" s="244"/>
      <c r="K1356" s="244"/>
      <c r="M1356" s="244"/>
    </row>
    <row r="1357" spans="8:13">
      <c r="H1357" s="244"/>
      <c r="I1357" s="244"/>
      <c r="K1357" s="244"/>
      <c r="M1357" s="244"/>
    </row>
    <row r="1358" spans="8:13">
      <c r="H1358" s="244"/>
      <c r="I1358" s="244"/>
      <c r="K1358" s="244"/>
      <c r="M1358" s="244"/>
    </row>
    <row r="1359" spans="8:13">
      <c r="H1359" s="244"/>
      <c r="I1359" s="244"/>
      <c r="K1359" s="244"/>
      <c r="M1359" s="244"/>
    </row>
    <row r="1360" spans="8:13">
      <c r="H1360" s="244"/>
      <c r="I1360" s="244"/>
      <c r="K1360" s="244"/>
      <c r="M1360" s="244"/>
    </row>
    <row r="1361" spans="8:13">
      <c r="H1361" s="244"/>
      <c r="I1361" s="244"/>
      <c r="K1361" s="244"/>
      <c r="M1361" s="244"/>
    </row>
    <row r="1362" spans="8:13">
      <c r="H1362" s="244"/>
      <c r="I1362" s="244"/>
      <c r="K1362" s="244"/>
      <c r="M1362" s="244"/>
    </row>
    <row r="1363" spans="8:13">
      <c r="H1363" s="244"/>
      <c r="I1363" s="244"/>
      <c r="K1363" s="244"/>
      <c r="M1363" s="244"/>
    </row>
    <row r="1364" spans="8:13">
      <c r="H1364" s="244"/>
      <c r="I1364" s="244"/>
      <c r="K1364" s="244"/>
      <c r="M1364" s="244"/>
    </row>
    <row r="1365" spans="8:13">
      <c r="H1365" s="244"/>
      <c r="I1365" s="244"/>
      <c r="K1365" s="244"/>
      <c r="M1365" s="244"/>
    </row>
    <row r="1366" spans="8:13">
      <c r="H1366" s="244"/>
      <c r="I1366" s="244"/>
      <c r="K1366" s="244"/>
      <c r="M1366" s="244"/>
    </row>
    <row r="1367" spans="8:13">
      <c r="H1367" s="244"/>
      <c r="I1367" s="244"/>
      <c r="K1367" s="244"/>
      <c r="M1367" s="244"/>
    </row>
    <row r="1368" spans="8:13">
      <c r="H1368" s="244"/>
      <c r="I1368" s="244"/>
      <c r="K1368" s="244"/>
      <c r="M1368" s="244"/>
    </row>
    <row r="1369" spans="8:13">
      <c r="H1369" s="244"/>
      <c r="I1369" s="244"/>
      <c r="K1369" s="244"/>
      <c r="M1369" s="244"/>
    </row>
    <row r="1370" spans="8:13">
      <c r="H1370" s="244"/>
      <c r="I1370" s="244"/>
      <c r="K1370" s="244"/>
      <c r="M1370" s="244"/>
    </row>
    <row r="1371" spans="8:13">
      <c r="H1371" s="244"/>
      <c r="I1371" s="244"/>
      <c r="K1371" s="244"/>
      <c r="M1371" s="244"/>
    </row>
    <row r="1372" spans="8:13">
      <c r="H1372" s="244"/>
      <c r="I1372" s="244"/>
      <c r="K1372" s="244"/>
      <c r="M1372" s="244"/>
    </row>
    <row r="1373" spans="8:13">
      <c r="H1373" s="244"/>
      <c r="I1373" s="244"/>
      <c r="K1373" s="244"/>
      <c r="M1373" s="244"/>
    </row>
    <row r="1374" spans="8:13">
      <c r="H1374" s="244"/>
      <c r="I1374" s="244"/>
      <c r="K1374" s="244"/>
      <c r="M1374" s="244"/>
    </row>
    <row r="1375" spans="8:13">
      <c r="H1375" s="244"/>
      <c r="I1375" s="244"/>
      <c r="K1375" s="244"/>
      <c r="M1375" s="244"/>
    </row>
    <row r="1376" spans="8:13">
      <c r="H1376" s="244"/>
      <c r="I1376" s="244"/>
      <c r="K1376" s="244"/>
      <c r="M1376" s="244"/>
    </row>
    <row r="1377" spans="8:13">
      <c r="H1377" s="244"/>
      <c r="I1377" s="244"/>
      <c r="K1377" s="244"/>
      <c r="M1377" s="244"/>
    </row>
    <row r="1378" spans="8:13">
      <c r="H1378" s="244"/>
      <c r="I1378" s="244"/>
      <c r="K1378" s="244"/>
      <c r="M1378" s="244"/>
    </row>
    <row r="1379" spans="8:13">
      <c r="H1379" s="244"/>
      <c r="I1379" s="244"/>
      <c r="K1379" s="244"/>
      <c r="M1379" s="244"/>
    </row>
    <row r="1380" spans="8:13">
      <c r="H1380" s="244"/>
      <c r="I1380" s="244"/>
      <c r="K1380" s="244"/>
      <c r="M1380" s="244"/>
    </row>
    <row r="1381" spans="8:13">
      <c r="H1381" s="244"/>
      <c r="I1381" s="244"/>
      <c r="K1381" s="244"/>
      <c r="M1381" s="244"/>
    </row>
    <row r="1382" spans="8:13">
      <c r="H1382" s="244"/>
      <c r="I1382" s="244"/>
      <c r="K1382" s="244"/>
      <c r="M1382" s="244"/>
    </row>
    <row r="1383" spans="8:13">
      <c r="H1383" s="244"/>
      <c r="I1383" s="244"/>
      <c r="K1383" s="244"/>
      <c r="M1383" s="244"/>
    </row>
    <row r="1384" spans="8:13">
      <c r="H1384" s="244"/>
      <c r="I1384" s="244"/>
      <c r="K1384" s="244"/>
      <c r="M1384" s="244"/>
    </row>
    <row r="1385" spans="8:13">
      <c r="H1385" s="244"/>
      <c r="I1385" s="244"/>
      <c r="K1385" s="244"/>
      <c r="M1385" s="244"/>
    </row>
    <row r="1386" spans="8:13">
      <c r="H1386" s="244"/>
      <c r="I1386" s="244"/>
      <c r="K1386" s="244"/>
      <c r="M1386" s="244"/>
    </row>
    <row r="1387" spans="8:13">
      <c r="H1387" s="244"/>
      <c r="I1387" s="244"/>
      <c r="K1387" s="244"/>
      <c r="M1387" s="244"/>
    </row>
    <row r="1388" spans="8:13">
      <c r="H1388" s="244"/>
      <c r="I1388" s="244"/>
      <c r="K1388" s="244"/>
      <c r="M1388" s="244"/>
    </row>
    <row r="1389" spans="8:13">
      <c r="H1389" s="244"/>
      <c r="I1389" s="244"/>
      <c r="K1389" s="244"/>
      <c r="M1389" s="244"/>
    </row>
    <row r="1390" spans="8:13">
      <c r="H1390" s="244"/>
      <c r="I1390" s="244"/>
      <c r="K1390" s="244"/>
      <c r="M1390" s="244"/>
    </row>
    <row r="1391" spans="8:13">
      <c r="H1391" s="244"/>
      <c r="I1391" s="244"/>
      <c r="K1391" s="244"/>
      <c r="M1391" s="244"/>
    </row>
    <row r="1392" spans="8:13">
      <c r="H1392" s="244"/>
      <c r="I1392" s="244"/>
      <c r="K1392" s="244"/>
      <c r="M1392" s="244"/>
    </row>
    <row r="1393" spans="8:13">
      <c r="H1393" s="244"/>
      <c r="I1393" s="244"/>
      <c r="K1393" s="244"/>
      <c r="M1393" s="244"/>
    </row>
    <row r="1394" spans="8:13">
      <c r="H1394" s="244"/>
      <c r="I1394" s="244"/>
      <c r="K1394" s="244"/>
      <c r="M1394" s="244"/>
    </row>
    <row r="1395" spans="8:13">
      <c r="H1395" s="244"/>
      <c r="I1395" s="244"/>
      <c r="K1395" s="244"/>
      <c r="M1395" s="244"/>
    </row>
    <row r="1396" spans="8:13">
      <c r="H1396" s="244"/>
      <c r="I1396" s="244"/>
      <c r="K1396" s="244"/>
      <c r="M1396" s="244"/>
    </row>
    <row r="1397" spans="8:13">
      <c r="H1397" s="244"/>
      <c r="I1397" s="244"/>
      <c r="K1397" s="244"/>
      <c r="M1397" s="244"/>
    </row>
    <row r="1398" spans="8:13">
      <c r="H1398" s="244"/>
      <c r="I1398" s="244"/>
      <c r="K1398" s="244"/>
      <c r="M1398" s="244"/>
    </row>
    <row r="1399" spans="8:13">
      <c r="H1399" s="244"/>
      <c r="I1399" s="244"/>
      <c r="K1399" s="244"/>
      <c r="M1399" s="244"/>
    </row>
    <row r="1400" spans="8:13">
      <c r="H1400" s="244"/>
      <c r="I1400" s="244"/>
      <c r="K1400" s="244"/>
      <c r="M1400" s="244"/>
    </row>
    <row r="1401" spans="8:13">
      <c r="H1401" s="244"/>
      <c r="I1401" s="244"/>
      <c r="K1401" s="244"/>
      <c r="M1401" s="244"/>
    </row>
    <row r="1402" spans="8:13">
      <c r="H1402" s="244"/>
      <c r="I1402" s="244"/>
      <c r="K1402" s="244"/>
      <c r="M1402" s="244"/>
    </row>
    <row r="1403" spans="8:13">
      <c r="H1403" s="244"/>
      <c r="I1403" s="244"/>
      <c r="K1403" s="244"/>
      <c r="M1403" s="244"/>
    </row>
    <row r="1404" spans="8:13">
      <c r="H1404" s="244"/>
      <c r="I1404" s="244"/>
      <c r="K1404" s="244"/>
      <c r="M1404" s="244"/>
    </row>
    <row r="1405" spans="8:13">
      <c r="H1405" s="244"/>
      <c r="I1405" s="244"/>
      <c r="K1405" s="244"/>
      <c r="M1405" s="244"/>
    </row>
    <row r="1406" spans="8:13">
      <c r="H1406" s="244"/>
      <c r="I1406" s="244"/>
      <c r="K1406" s="244"/>
      <c r="M1406" s="244"/>
    </row>
    <row r="1407" spans="8:13">
      <c r="H1407" s="244"/>
      <c r="I1407" s="244"/>
      <c r="K1407" s="244"/>
      <c r="M1407" s="244"/>
    </row>
    <row r="1408" spans="8:13">
      <c r="H1408" s="244"/>
      <c r="I1408" s="244"/>
      <c r="K1408" s="244"/>
      <c r="M1408" s="244"/>
    </row>
    <row r="1409" spans="8:13">
      <c r="H1409" s="244"/>
      <c r="I1409" s="244"/>
      <c r="K1409" s="244"/>
      <c r="M1409" s="244"/>
    </row>
    <row r="1410" spans="8:13">
      <c r="H1410" s="244"/>
      <c r="I1410" s="244"/>
      <c r="K1410" s="244"/>
      <c r="M1410" s="244"/>
    </row>
    <row r="1411" spans="8:13">
      <c r="H1411" s="244"/>
      <c r="I1411" s="244"/>
      <c r="K1411" s="244"/>
      <c r="M1411" s="244"/>
    </row>
    <row r="1412" spans="8:13">
      <c r="H1412" s="244"/>
      <c r="I1412" s="244"/>
      <c r="K1412" s="244"/>
      <c r="M1412" s="244"/>
    </row>
    <row r="1413" spans="8:13">
      <c r="H1413" s="244"/>
      <c r="I1413" s="244"/>
      <c r="K1413" s="244"/>
      <c r="M1413" s="244"/>
    </row>
    <row r="1414" spans="8:13">
      <c r="H1414" s="244"/>
      <c r="I1414" s="244"/>
      <c r="K1414" s="244"/>
      <c r="M1414" s="244"/>
    </row>
    <row r="1415" spans="8:13">
      <c r="H1415" s="244"/>
      <c r="I1415" s="244"/>
      <c r="K1415" s="244"/>
      <c r="M1415" s="244"/>
    </row>
    <row r="1416" spans="8:13">
      <c r="H1416" s="244"/>
      <c r="I1416" s="244"/>
      <c r="K1416" s="244"/>
      <c r="M1416" s="244"/>
    </row>
    <row r="1417" spans="8:13">
      <c r="H1417" s="244"/>
      <c r="I1417" s="244"/>
      <c r="K1417" s="244"/>
      <c r="M1417" s="244"/>
    </row>
    <row r="1418" spans="8:13">
      <c r="H1418" s="244"/>
      <c r="I1418" s="244"/>
      <c r="K1418" s="244"/>
      <c r="M1418" s="244"/>
    </row>
    <row r="1419" spans="8:13">
      <c r="H1419" s="244"/>
      <c r="I1419" s="244"/>
      <c r="K1419" s="244"/>
      <c r="M1419" s="244"/>
    </row>
    <row r="1420" spans="8:13">
      <c r="H1420" s="244"/>
      <c r="I1420" s="244"/>
      <c r="K1420" s="244"/>
      <c r="M1420" s="244"/>
    </row>
    <row r="1421" spans="8:13">
      <c r="H1421" s="244"/>
      <c r="I1421" s="244"/>
      <c r="K1421" s="244"/>
      <c r="M1421" s="244"/>
    </row>
    <row r="1422" spans="8:13">
      <c r="H1422" s="244"/>
      <c r="I1422" s="244"/>
      <c r="K1422" s="244"/>
      <c r="M1422" s="244"/>
    </row>
    <row r="1423" spans="8:13">
      <c r="H1423" s="244"/>
      <c r="I1423" s="244"/>
      <c r="K1423" s="244"/>
      <c r="M1423" s="244"/>
    </row>
    <row r="1424" spans="8:13">
      <c r="H1424" s="244"/>
      <c r="I1424" s="244"/>
      <c r="K1424" s="244"/>
      <c r="M1424" s="244"/>
    </row>
    <row r="1425" spans="8:13">
      <c r="H1425" s="244"/>
      <c r="I1425" s="244"/>
      <c r="K1425" s="244"/>
      <c r="M1425" s="244"/>
    </row>
    <row r="1426" spans="8:13">
      <c r="H1426" s="244"/>
      <c r="I1426" s="244"/>
      <c r="K1426" s="244"/>
      <c r="M1426" s="244"/>
    </row>
    <row r="1427" spans="8:13">
      <c r="H1427" s="244"/>
      <c r="I1427" s="244"/>
      <c r="K1427" s="244"/>
      <c r="M1427" s="244"/>
    </row>
    <row r="1428" spans="8:13">
      <c r="H1428" s="244"/>
      <c r="I1428" s="244"/>
      <c r="K1428" s="244"/>
      <c r="M1428" s="244"/>
    </row>
    <row r="1429" spans="8:13">
      <c r="H1429" s="244"/>
      <c r="I1429" s="244"/>
      <c r="K1429" s="244"/>
      <c r="M1429" s="244"/>
    </row>
    <row r="1430" spans="8:13">
      <c r="H1430" s="244"/>
      <c r="I1430" s="244"/>
      <c r="K1430" s="244"/>
      <c r="M1430" s="244"/>
    </row>
    <row r="1431" spans="8:13">
      <c r="H1431" s="244"/>
      <c r="I1431" s="244"/>
      <c r="K1431" s="244"/>
      <c r="M1431" s="244"/>
    </row>
    <row r="1432" spans="8:13">
      <c r="H1432" s="244"/>
      <c r="I1432" s="244"/>
      <c r="K1432" s="244"/>
      <c r="M1432" s="244"/>
    </row>
    <row r="1433" spans="8:13">
      <c r="H1433" s="244"/>
      <c r="I1433" s="244"/>
      <c r="K1433" s="244"/>
      <c r="M1433" s="244"/>
    </row>
    <row r="1434" spans="8:13">
      <c r="H1434" s="244"/>
      <c r="I1434" s="244"/>
      <c r="K1434" s="244"/>
      <c r="M1434" s="244"/>
    </row>
    <row r="1435" spans="8:13">
      <c r="H1435" s="244"/>
      <c r="I1435" s="244"/>
      <c r="K1435" s="244"/>
      <c r="M1435" s="244"/>
    </row>
    <row r="1436" spans="8:13">
      <c r="H1436" s="244"/>
      <c r="I1436" s="244"/>
      <c r="K1436" s="244"/>
      <c r="M1436" s="244"/>
    </row>
    <row r="1437" spans="8:13">
      <c r="H1437" s="244"/>
      <c r="I1437" s="244"/>
      <c r="K1437" s="244"/>
      <c r="M1437" s="244"/>
    </row>
    <row r="1438" spans="8:13">
      <c r="H1438" s="244"/>
      <c r="I1438" s="244"/>
      <c r="K1438" s="244"/>
      <c r="M1438" s="244"/>
    </row>
    <row r="1439" spans="8:13">
      <c r="H1439" s="244"/>
      <c r="I1439" s="244"/>
      <c r="K1439" s="244"/>
      <c r="M1439" s="244"/>
    </row>
    <row r="1440" spans="8:13">
      <c r="H1440" s="244"/>
      <c r="I1440" s="244"/>
      <c r="K1440" s="244"/>
      <c r="M1440" s="244"/>
    </row>
    <row r="1441" spans="8:13">
      <c r="H1441" s="244"/>
      <c r="I1441" s="244"/>
      <c r="K1441" s="244"/>
      <c r="M1441" s="244"/>
    </row>
    <row r="1442" spans="8:13">
      <c r="H1442" s="244"/>
      <c r="I1442" s="244"/>
      <c r="K1442" s="244"/>
      <c r="M1442" s="244"/>
    </row>
    <row r="1443" spans="8:13">
      <c r="H1443" s="244"/>
      <c r="I1443" s="244"/>
      <c r="K1443" s="244"/>
      <c r="M1443" s="244"/>
    </row>
    <row r="1444" spans="8:13">
      <c r="H1444" s="244"/>
      <c r="I1444" s="244"/>
      <c r="K1444" s="244"/>
      <c r="M1444" s="244"/>
    </row>
    <row r="1445" spans="8:13">
      <c r="H1445" s="244"/>
      <c r="I1445" s="244"/>
      <c r="K1445" s="244"/>
      <c r="M1445" s="244"/>
    </row>
    <row r="1446" spans="8:13">
      <c r="H1446" s="244"/>
      <c r="I1446" s="244"/>
      <c r="K1446" s="244"/>
      <c r="M1446" s="244"/>
    </row>
    <row r="1447" spans="8:13">
      <c r="H1447" s="244"/>
      <c r="I1447" s="244"/>
      <c r="K1447" s="244"/>
      <c r="M1447" s="244"/>
    </row>
    <row r="1448" spans="8:13">
      <c r="H1448" s="244"/>
      <c r="I1448" s="244"/>
      <c r="K1448" s="244"/>
      <c r="M1448" s="244"/>
    </row>
    <row r="1449" spans="8:13">
      <c r="H1449" s="244"/>
      <c r="I1449" s="244"/>
      <c r="K1449" s="244"/>
      <c r="M1449" s="244"/>
    </row>
    <row r="1450" spans="8:13">
      <c r="H1450" s="244"/>
      <c r="I1450" s="244"/>
      <c r="K1450" s="244"/>
      <c r="M1450" s="244"/>
    </row>
    <row r="1451" spans="8:13">
      <c r="H1451" s="244"/>
      <c r="I1451" s="244"/>
      <c r="K1451" s="244"/>
      <c r="M1451" s="244"/>
    </row>
    <row r="1452" spans="8:13">
      <c r="H1452" s="244"/>
      <c r="I1452" s="244"/>
      <c r="K1452" s="244"/>
      <c r="M1452" s="244"/>
    </row>
    <row r="1453" spans="8:13">
      <c r="H1453" s="244"/>
      <c r="I1453" s="244"/>
      <c r="K1453" s="244"/>
      <c r="M1453" s="244"/>
    </row>
    <row r="1454" spans="8:13">
      <c r="H1454" s="244"/>
      <c r="I1454" s="244"/>
      <c r="K1454" s="244"/>
      <c r="M1454" s="244"/>
    </row>
    <row r="1455" spans="8:13">
      <c r="H1455" s="244"/>
      <c r="I1455" s="244"/>
      <c r="K1455" s="244"/>
      <c r="M1455" s="244"/>
    </row>
    <row r="1456" spans="8:13">
      <c r="H1456" s="244"/>
      <c r="I1456" s="244"/>
      <c r="K1456" s="244"/>
      <c r="M1456" s="244"/>
    </row>
    <row r="1457" spans="8:13">
      <c r="H1457" s="244"/>
      <c r="I1457" s="244"/>
      <c r="K1457" s="244"/>
      <c r="M1457" s="244"/>
    </row>
    <row r="1458" spans="8:13">
      <c r="H1458" s="244"/>
      <c r="I1458" s="244"/>
      <c r="K1458" s="244"/>
      <c r="M1458" s="244"/>
    </row>
    <row r="1459" spans="8:13">
      <c r="H1459" s="244"/>
      <c r="I1459" s="244"/>
      <c r="K1459" s="244"/>
      <c r="M1459" s="244"/>
    </row>
    <row r="1460" spans="8:13">
      <c r="H1460" s="244"/>
      <c r="I1460" s="244"/>
      <c r="K1460" s="244"/>
      <c r="M1460" s="244"/>
    </row>
    <row r="1461" spans="8:13">
      <c r="H1461" s="244"/>
      <c r="I1461" s="244"/>
      <c r="K1461" s="244"/>
      <c r="M1461" s="244"/>
    </row>
    <row r="1462" spans="8:13">
      <c r="H1462" s="244"/>
      <c r="I1462" s="244"/>
      <c r="K1462" s="244"/>
      <c r="M1462" s="244"/>
    </row>
    <row r="1463" spans="8:13">
      <c r="H1463" s="244"/>
      <c r="I1463" s="244"/>
      <c r="K1463" s="244"/>
      <c r="M1463" s="244"/>
    </row>
    <row r="1464" spans="8:13">
      <c r="H1464" s="244"/>
      <c r="I1464" s="244"/>
      <c r="K1464" s="244"/>
      <c r="M1464" s="244"/>
    </row>
    <row r="1465" spans="8:13">
      <c r="H1465" s="244"/>
      <c r="I1465" s="244"/>
      <c r="K1465" s="244"/>
      <c r="M1465" s="244"/>
    </row>
    <row r="1466" spans="8:13">
      <c r="H1466" s="244"/>
      <c r="I1466" s="244"/>
      <c r="K1466" s="244"/>
      <c r="M1466" s="244"/>
    </row>
    <row r="1467" spans="8:13">
      <c r="H1467" s="244"/>
      <c r="I1467" s="244"/>
      <c r="K1467" s="244"/>
      <c r="M1467" s="244"/>
    </row>
    <row r="1468" spans="8:13">
      <c r="H1468" s="244"/>
      <c r="I1468" s="244"/>
      <c r="K1468" s="244"/>
      <c r="M1468" s="244"/>
    </row>
    <row r="1469" spans="8:13">
      <c r="H1469" s="244"/>
      <c r="I1469" s="244"/>
      <c r="K1469" s="244"/>
      <c r="M1469" s="244"/>
    </row>
    <row r="1470" spans="8:13">
      <c r="H1470" s="244"/>
      <c r="I1470" s="244"/>
      <c r="K1470" s="244"/>
      <c r="M1470" s="244"/>
    </row>
    <row r="1471" spans="8:13">
      <c r="H1471" s="244"/>
      <c r="I1471" s="244"/>
      <c r="K1471" s="244"/>
      <c r="M1471" s="244"/>
    </row>
    <row r="1472" spans="8:13">
      <c r="H1472" s="244"/>
      <c r="I1472" s="244"/>
      <c r="K1472" s="244"/>
      <c r="M1472" s="244"/>
    </row>
    <row r="1473" spans="8:13">
      <c r="H1473" s="244"/>
      <c r="I1473" s="244"/>
      <c r="K1473" s="244"/>
      <c r="M1473" s="244"/>
    </row>
    <row r="1474" spans="8:13">
      <c r="H1474" s="244"/>
      <c r="I1474" s="244"/>
      <c r="K1474" s="244"/>
      <c r="M1474" s="244"/>
    </row>
    <row r="1475" spans="8:13">
      <c r="H1475" s="244"/>
      <c r="I1475" s="244"/>
      <c r="K1475" s="244"/>
      <c r="M1475" s="244"/>
    </row>
    <row r="1476" spans="8:13">
      <c r="H1476" s="244"/>
      <c r="I1476" s="244"/>
      <c r="K1476" s="244"/>
      <c r="M1476" s="244"/>
    </row>
    <row r="1477" spans="8:13">
      <c r="H1477" s="244"/>
      <c r="I1477" s="244"/>
      <c r="K1477" s="244"/>
      <c r="M1477" s="244"/>
    </row>
    <row r="1478" spans="8:13">
      <c r="H1478" s="244"/>
      <c r="I1478" s="244"/>
      <c r="K1478" s="244"/>
      <c r="M1478" s="244"/>
    </row>
    <row r="1479" spans="8:13">
      <c r="H1479" s="244"/>
      <c r="I1479" s="244"/>
      <c r="K1479" s="244"/>
      <c r="M1479" s="244"/>
    </row>
    <row r="1480" spans="8:13">
      <c r="H1480" s="244"/>
      <c r="I1480" s="244"/>
      <c r="K1480" s="244"/>
      <c r="M1480" s="244"/>
    </row>
    <row r="1481" spans="8:13">
      <c r="H1481" s="244"/>
      <c r="I1481" s="244"/>
      <c r="K1481" s="244"/>
      <c r="M1481" s="244"/>
    </row>
    <row r="1482" spans="8:13">
      <c r="H1482" s="244"/>
      <c r="I1482" s="244"/>
      <c r="K1482" s="244"/>
      <c r="M1482" s="244"/>
    </row>
    <row r="1483" spans="8:13">
      <c r="H1483" s="244"/>
      <c r="I1483" s="244"/>
      <c r="K1483" s="244"/>
      <c r="M1483" s="244"/>
    </row>
    <row r="1484" spans="8:13">
      <c r="H1484" s="244"/>
      <c r="I1484" s="244"/>
      <c r="K1484" s="244"/>
      <c r="M1484" s="244"/>
    </row>
    <row r="1485" spans="8:13">
      <c r="H1485" s="244"/>
      <c r="I1485" s="244"/>
      <c r="K1485" s="244"/>
      <c r="M1485" s="244"/>
    </row>
    <row r="1486" spans="8:13">
      <c r="H1486" s="244"/>
      <c r="I1486" s="244"/>
      <c r="K1486" s="244"/>
      <c r="M1486" s="244"/>
    </row>
    <row r="1487" spans="8:13">
      <c r="H1487" s="244"/>
      <c r="I1487" s="244"/>
      <c r="K1487" s="244"/>
      <c r="M1487" s="244"/>
    </row>
    <row r="1488" spans="8:13">
      <c r="H1488" s="244"/>
      <c r="I1488" s="244"/>
      <c r="K1488" s="244"/>
      <c r="M1488" s="244"/>
    </row>
    <row r="1489" spans="8:13">
      <c r="H1489" s="244"/>
      <c r="I1489" s="244"/>
      <c r="K1489" s="244"/>
      <c r="M1489" s="244"/>
    </row>
    <row r="1490" spans="8:13">
      <c r="H1490" s="244"/>
      <c r="I1490" s="244"/>
      <c r="K1490" s="244"/>
      <c r="M1490" s="244"/>
    </row>
    <row r="1491" spans="8:13">
      <c r="H1491" s="244"/>
      <c r="I1491" s="244"/>
      <c r="K1491" s="244"/>
      <c r="M1491" s="244"/>
    </row>
    <row r="1492" spans="8:13">
      <c r="H1492" s="244"/>
      <c r="I1492" s="244"/>
      <c r="K1492" s="244"/>
      <c r="M1492" s="244"/>
    </row>
    <row r="1493" spans="8:13">
      <c r="H1493" s="244"/>
      <c r="I1493" s="244"/>
      <c r="K1493" s="244"/>
      <c r="M1493" s="244"/>
    </row>
    <row r="1494" spans="8:13">
      <c r="H1494" s="244"/>
      <c r="I1494" s="244"/>
      <c r="K1494" s="244"/>
      <c r="M1494" s="244"/>
    </row>
    <row r="1495" spans="8:13">
      <c r="H1495" s="244"/>
      <c r="I1495" s="244"/>
      <c r="K1495" s="244"/>
      <c r="M1495" s="244"/>
    </row>
    <row r="1496" spans="8:13">
      <c r="H1496" s="244"/>
      <c r="I1496" s="244"/>
      <c r="K1496" s="244"/>
      <c r="M1496" s="244"/>
    </row>
    <row r="1497" spans="8:13">
      <c r="H1497" s="244"/>
      <c r="I1497" s="244"/>
      <c r="K1497" s="244"/>
      <c r="M1497" s="244"/>
    </row>
    <row r="1498" spans="8:13">
      <c r="H1498" s="244"/>
      <c r="I1498" s="244"/>
      <c r="K1498" s="244"/>
      <c r="M1498" s="244"/>
    </row>
    <row r="1499" spans="8:13">
      <c r="H1499" s="244"/>
      <c r="I1499" s="244"/>
      <c r="K1499" s="244"/>
      <c r="M1499" s="244"/>
    </row>
    <row r="1500" spans="8:13">
      <c r="H1500" s="244"/>
      <c r="I1500" s="244"/>
      <c r="K1500" s="244"/>
      <c r="M1500" s="244"/>
    </row>
    <row r="1501" spans="8:13">
      <c r="H1501" s="244"/>
      <c r="I1501" s="244"/>
      <c r="K1501" s="244"/>
      <c r="M1501" s="244"/>
    </row>
    <row r="1502" spans="8:13">
      <c r="H1502" s="244"/>
      <c r="I1502" s="244"/>
      <c r="K1502" s="244"/>
      <c r="M1502" s="244"/>
    </row>
    <row r="1503" spans="8:13">
      <c r="H1503" s="244"/>
      <c r="I1503" s="244"/>
      <c r="K1503" s="244"/>
      <c r="M1503" s="244"/>
    </row>
    <row r="1504" spans="8:13">
      <c r="H1504" s="244"/>
      <c r="I1504" s="244"/>
      <c r="K1504" s="244"/>
      <c r="M1504" s="244"/>
    </row>
    <row r="1505" spans="8:13">
      <c r="H1505" s="244"/>
      <c r="I1505" s="244"/>
      <c r="K1505" s="244"/>
      <c r="M1505" s="244"/>
    </row>
    <row r="1506" spans="8:13">
      <c r="H1506" s="244"/>
      <c r="I1506" s="244"/>
      <c r="K1506" s="244"/>
      <c r="M1506" s="244"/>
    </row>
    <row r="1507" spans="8:13">
      <c r="H1507" s="244"/>
      <c r="I1507" s="244"/>
      <c r="K1507" s="244"/>
      <c r="M1507" s="244"/>
    </row>
    <row r="1508" spans="8:13">
      <c r="H1508" s="244"/>
      <c r="I1508" s="244"/>
      <c r="K1508" s="244"/>
      <c r="M1508" s="244"/>
    </row>
    <row r="1509" spans="8:13">
      <c r="H1509" s="244"/>
      <c r="I1509" s="244"/>
      <c r="K1509" s="244"/>
      <c r="M1509" s="244"/>
    </row>
    <row r="1510" spans="8:13">
      <c r="H1510" s="244"/>
      <c r="I1510" s="244"/>
      <c r="K1510" s="244"/>
      <c r="M1510" s="244"/>
    </row>
    <row r="1511" spans="8:13">
      <c r="H1511" s="244"/>
      <c r="I1511" s="244"/>
      <c r="K1511" s="244"/>
      <c r="M1511" s="244"/>
    </row>
    <row r="1512" spans="8:13">
      <c r="H1512" s="244"/>
      <c r="I1512" s="244"/>
      <c r="K1512" s="244"/>
      <c r="M1512" s="244"/>
    </row>
    <row r="1513" spans="8:13">
      <c r="H1513" s="244"/>
      <c r="I1513" s="244"/>
      <c r="K1513" s="244"/>
      <c r="M1513" s="244"/>
    </row>
    <row r="1514" spans="8:13">
      <c r="H1514" s="244"/>
      <c r="I1514" s="244"/>
      <c r="K1514" s="244"/>
      <c r="M1514" s="244"/>
    </row>
    <row r="1515" spans="8:13">
      <c r="H1515" s="244"/>
      <c r="I1515" s="244"/>
      <c r="K1515" s="244"/>
      <c r="M1515" s="244"/>
    </row>
    <row r="1516" spans="8:13">
      <c r="H1516" s="244"/>
      <c r="I1516" s="244"/>
      <c r="K1516" s="244"/>
      <c r="M1516" s="244"/>
    </row>
    <row r="1517" spans="8:13">
      <c r="H1517" s="244"/>
      <c r="I1517" s="244"/>
      <c r="K1517" s="244"/>
      <c r="M1517" s="244"/>
    </row>
    <row r="1518" spans="8:13">
      <c r="H1518" s="244"/>
      <c r="I1518" s="244"/>
      <c r="K1518" s="244"/>
      <c r="M1518" s="244"/>
    </row>
    <row r="1519" spans="8:13">
      <c r="H1519" s="244"/>
      <c r="I1519" s="244"/>
      <c r="K1519" s="244"/>
      <c r="M1519" s="244"/>
    </row>
    <row r="1520" spans="8:13">
      <c r="H1520" s="244"/>
      <c r="I1520" s="244"/>
      <c r="K1520" s="244"/>
      <c r="M1520" s="244"/>
    </row>
    <row r="1521" spans="8:13">
      <c r="H1521" s="244"/>
      <c r="I1521" s="244"/>
      <c r="K1521" s="244"/>
      <c r="M1521" s="244"/>
    </row>
    <row r="1522" spans="8:13">
      <c r="H1522" s="244"/>
      <c r="I1522" s="244"/>
      <c r="K1522" s="244"/>
      <c r="M1522" s="244"/>
    </row>
    <row r="1523" spans="8:13">
      <c r="H1523" s="244"/>
      <c r="I1523" s="244"/>
      <c r="K1523" s="244"/>
      <c r="M1523" s="244"/>
    </row>
    <row r="1524" spans="8:13">
      <c r="H1524" s="244"/>
      <c r="I1524" s="244"/>
      <c r="K1524" s="244"/>
      <c r="M1524" s="244"/>
    </row>
    <row r="1525" spans="8:13">
      <c r="H1525" s="244"/>
      <c r="I1525" s="244"/>
      <c r="K1525" s="244"/>
      <c r="M1525" s="244"/>
    </row>
    <row r="1526" spans="8:13">
      <c r="H1526" s="244"/>
      <c r="I1526" s="244"/>
      <c r="K1526" s="244"/>
      <c r="M1526" s="244"/>
    </row>
    <row r="1527" spans="8:13">
      <c r="H1527" s="244"/>
      <c r="I1527" s="244"/>
      <c r="K1527" s="244"/>
      <c r="M1527" s="244"/>
    </row>
    <row r="1528" spans="8:13">
      <c r="H1528" s="244"/>
      <c r="I1528" s="244"/>
      <c r="K1528" s="244"/>
      <c r="M1528" s="244"/>
    </row>
    <row r="1529" spans="8:13">
      <c r="H1529" s="244"/>
      <c r="I1529" s="244"/>
      <c r="K1529" s="244"/>
      <c r="M1529" s="244"/>
    </row>
    <row r="1530" spans="8:13">
      <c r="H1530" s="244"/>
      <c r="I1530" s="244"/>
      <c r="K1530" s="244"/>
      <c r="M1530" s="244"/>
    </row>
    <row r="1531" spans="8:13">
      <c r="H1531" s="244"/>
      <c r="I1531" s="244"/>
      <c r="K1531" s="244"/>
      <c r="M1531" s="244"/>
    </row>
    <row r="1532" spans="8:13">
      <c r="H1532" s="244"/>
      <c r="I1532" s="244"/>
      <c r="K1532" s="244"/>
      <c r="M1532" s="244"/>
    </row>
    <row r="1533" spans="8:13">
      <c r="H1533" s="244"/>
      <c r="I1533" s="244"/>
      <c r="K1533" s="244"/>
      <c r="M1533" s="244"/>
    </row>
    <row r="1534" spans="8:13">
      <c r="H1534" s="244"/>
      <c r="I1534" s="244"/>
      <c r="K1534" s="244"/>
      <c r="M1534" s="244"/>
    </row>
    <row r="1535" spans="8:13">
      <c r="H1535" s="244"/>
      <c r="I1535" s="244"/>
      <c r="K1535" s="244"/>
      <c r="M1535" s="244"/>
    </row>
    <row r="1536" spans="8:13">
      <c r="H1536" s="244"/>
      <c r="I1536" s="244"/>
      <c r="K1536" s="244"/>
      <c r="M1536" s="244"/>
    </row>
    <row r="1537" spans="8:13">
      <c r="H1537" s="244"/>
      <c r="I1537" s="244"/>
      <c r="K1537" s="244"/>
      <c r="M1537" s="244"/>
    </row>
    <row r="1538" spans="8:13">
      <c r="H1538" s="244"/>
      <c r="I1538" s="244"/>
      <c r="K1538" s="244"/>
      <c r="M1538" s="244"/>
    </row>
    <row r="1539" spans="8:13">
      <c r="H1539" s="244"/>
      <c r="I1539" s="244"/>
      <c r="K1539" s="244"/>
      <c r="M1539" s="244"/>
    </row>
    <row r="1540" spans="8:13">
      <c r="H1540" s="244"/>
      <c r="I1540" s="244"/>
      <c r="K1540" s="244"/>
      <c r="M1540" s="244"/>
    </row>
    <row r="1541" spans="8:13">
      <c r="H1541" s="244"/>
      <c r="I1541" s="244"/>
      <c r="K1541" s="244"/>
      <c r="M1541" s="244"/>
    </row>
    <row r="1542" spans="8:13">
      <c r="H1542" s="244"/>
      <c r="I1542" s="244"/>
      <c r="K1542" s="244"/>
      <c r="M1542" s="244"/>
    </row>
    <row r="1543" spans="8:13">
      <c r="H1543" s="244"/>
      <c r="I1543" s="244"/>
      <c r="K1543" s="244"/>
      <c r="M1543" s="244"/>
    </row>
    <row r="1544" spans="8:13">
      <c r="H1544" s="244"/>
      <c r="I1544" s="244"/>
      <c r="K1544" s="244"/>
      <c r="M1544" s="244"/>
    </row>
    <row r="1545" spans="8:13">
      <c r="H1545" s="244"/>
      <c r="I1545" s="244"/>
      <c r="K1545" s="244"/>
      <c r="M1545" s="244"/>
    </row>
    <row r="1546" spans="8:13">
      <c r="H1546" s="244"/>
      <c r="I1546" s="244"/>
      <c r="K1546" s="244"/>
      <c r="M1546" s="244"/>
    </row>
    <row r="1547" spans="8:13">
      <c r="H1547" s="244"/>
      <c r="I1547" s="244"/>
      <c r="K1547" s="244"/>
      <c r="M1547" s="244"/>
    </row>
    <row r="1548" spans="8:13">
      <c r="H1548" s="244"/>
      <c r="I1548" s="244"/>
      <c r="K1548" s="244"/>
      <c r="M1548" s="244"/>
    </row>
    <row r="1549" spans="8:13">
      <c r="H1549" s="244"/>
      <c r="I1549" s="244"/>
      <c r="K1549" s="244"/>
      <c r="M1549" s="244"/>
    </row>
    <row r="1550" spans="8:13">
      <c r="H1550" s="244"/>
      <c r="I1550" s="244"/>
      <c r="K1550" s="244"/>
      <c r="M1550" s="244"/>
    </row>
    <row r="1551" spans="8:13">
      <c r="H1551" s="244"/>
      <c r="I1551" s="244"/>
      <c r="K1551" s="244"/>
      <c r="M1551" s="244"/>
    </row>
    <row r="1552" spans="8:13">
      <c r="H1552" s="244"/>
      <c r="I1552" s="244"/>
      <c r="K1552" s="244"/>
      <c r="M1552" s="244"/>
    </row>
    <row r="1553" spans="8:13">
      <c r="H1553" s="244"/>
      <c r="I1553" s="244"/>
      <c r="K1553" s="244"/>
      <c r="M1553" s="244"/>
    </row>
    <row r="1554" spans="8:13">
      <c r="H1554" s="244"/>
      <c r="I1554" s="244"/>
      <c r="K1554" s="244"/>
      <c r="M1554" s="244"/>
    </row>
    <row r="1555" spans="8:13">
      <c r="H1555" s="244"/>
      <c r="I1555" s="244"/>
      <c r="K1555" s="244"/>
      <c r="M1555" s="244"/>
    </row>
    <row r="1556" spans="8:13">
      <c r="H1556" s="244"/>
      <c r="I1556" s="244"/>
      <c r="K1556" s="244"/>
      <c r="M1556" s="244"/>
    </row>
    <row r="1557" spans="8:13">
      <c r="H1557" s="244"/>
      <c r="I1557" s="244"/>
      <c r="K1557" s="244"/>
      <c r="M1557" s="244"/>
    </row>
    <row r="1558" spans="8:13">
      <c r="H1558" s="244"/>
      <c r="I1558" s="244"/>
      <c r="K1558" s="244"/>
      <c r="M1558" s="244"/>
    </row>
    <row r="1559" spans="8:13">
      <c r="H1559" s="244"/>
      <c r="I1559" s="244"/>
      <c r="K1559" s="244"/>
      <c r="M1559" s="244"/>
    </row>
    <row r="1560" spans="8:13">
      <c r="H1560" s="244"/>
      <c r="I1560" s="244"/>
      <c r="K1560" s="244"/>
      <c r="M1560" s="244"/>
    </row>
    <row r="1561" spans="8:13">
      <c r="H1561" s="244"/>
      <c r="I1561" s="244"/>
      <c r="K1561" s="244"/>
      <c r="M1561" s="244"/>
    </row>
    <row r="1562" spans="8:13">
      <c r="H1562" s="244"/>
      <c r="I1562" s="244"/>
      <c r="K1562" s="244"/>
      <c r="M1562" s="244"/>
    </row>
    <row r="1563" spans="8:13">
      <c r="H1563" s="244"/>
      <c r="I1563" s="244"/>
      <c r="K1563" s="244"/>
      <c r="M1563" s="244"/>
    </row>
    <row r="1564" spans="8:13">
      <c r="H1564" s="244"/>
      <c r="I1564" s="244"/>
      <c r="K1564" s="244"/>
      <c r="M1564" s="244"/>
    </row>
    <row r="1565" spans="8:13">
      <c r="H1565" s="244"/>
      <c r="I1565" s="244"/>
      <c r="K1565" s="244"/>
      <c r="M1565" s="244"/>
    </row>
    <row r="1566" spans="8:13">
      <c r="H1566" s="244"/>
      <c r="I1566" s="244"/>
      <c r="K1566" s="244"/>
      <c r="M1566" s="244"/>
    </row>
    <row r="1567" spans="8:13">
      <c r="H1567" s="244"/>
      <c r="I1567" s="244"/>
      <c r="K1567" s="244"/>
      <c r="M1567" s="244"/>
    </row>
    <row r="1568" spans="8:13">
      <c r="H1568" s="244"/>
      <c r="I1568" s="244"/>
      <c r="K1568" s="244"/>
      <c r="M1568" s="244"/>
    </row>
    <row r="1569" spans="8:13">
      <c r="H1569" s="244"/>
      <c r="I1569" s="244"/>
      <c r="K1569" s="244"/>
      <c r="M1569" s="244"/>
    </row>
    <row r="1570" spans="8:13">
      <c r="H1570" s="244"/>
      <c r="I1570" s="244"/>
      <c r="K1570" s="244"/>
      <c r="M1570" s="244"/>
    </row>
    <row r="1571" spans="8:13">
      <c r="H1571" s="244"/>
      <c r="I1571" s="244"/>
      <c r="K1571" s="244"/>
      <c r="M1571" s="244"/>
    </row>
    <row r="1572" spans="8:13">
      <c r="H1572" s="244"/>
      <c r="I1572" s="244"/>
      <c r="K1572" s="244"/>
      <c r="M1572" s="244"/>
    </row>
    <row r="1573" spans="8:13">
      <c r="H1573" s="244"/>
      <c r="I1573" s="244"/>
      <c r="K1573" s="244"/>
      <c r="M1573" s="244"/>
    </row>
    <row r="1574" spans="8:13">
      <c r="H1574" s="244"/>
      <c r="I1574" s="244"/>
      <c r="K1574" s="244"/>
      <c r="M1574" s="244"/>
    </row>
    <row r="1575" spans="8:13">
      <c r="H1575" s="244"/>
      <c r="I1575" s="244"/>
      <c r="K1575" s="244"/>
      <c r="M1575" s="244"/>
    </row>
    <row r="1576" spans="8:13">
      <c r="H1576" s="244"/>
      <c r="I1576" s="244"/>
      <c r="K1576" s="244"/>
      <c r="M1576" s="244"/>
    </row>
    <row r="1577" spans="8:13">
      <c r="H1577" s="244"/>
      <c r="I1577" s="244"/>
      <c r="K1577" s="244"/>
      <c r="M1577" s="244"/>
    </row>
    <row r="1578" spans="8:13">
      <c r="H1578" s="244"/>
      <c r="I1578" s="244"/>
      <c r="K1578" s="244"/>
      <c r="M1578" s="244"/>
    </row>
    <row r="1579" spans="8:13">
      <c r="H1579" s="244"/>
      <c r="I1579" s="244"/>
      <c r="K1579" s="244"/>
      <c r="M1579" s="244"/>
    </row>
    <row r="1580" spans="8:13">
      <c r="H1580" s="244"/>
      <c r="I1580" s="244"/>
      <c r="K1580" s="244"/>
      <c r="M1580" s="244"/>
    </row>
    <row r="1581" spans="8:13">
      <c r="H1581" s="244"/>
      <c r="I1581" s="244"/>
      <c r="K1581" s="244"/>
      <c r="M1581" s="244"/>
    </row>
    <row r="1582" spans="8:13">
      <c r="H1582" s="244"/>
      <c r="I1582" s="244"/>
      <c r="K1582" s="244"/>
      <c r="M1582" s="244"/>
    </row>
    <row r="1583" spans="8:13">
      <c r="H1583" s="244"/>
      <c r="I1583" s="244"/>
      <c r="K1583" s="244"/>
      <c r="M1583" s="244"/>
    </row>
    <row r="1584" spans="8:13">
      <c r="H1584" s="244"/>
      <c r="I1584" s="244"/>
      <c r="K1584" s="244"/>
      <c r="M1584" s="244"/>
    </row>
    <row r="1585" spans="8:13">
      <c r="H1585" s="244"/>
      <c r="I1585" s="244"/>
      <c r="K1585" s="244"/>
      <c r="M1585" s="244"/>
    </row>
    <row r="1586" spans="8:13">
      <c r="H1586" s="244"/>
      <c r="I1586" s="244"/>
      <c r="K1586" s="244"/>
      <c r="M1586" s="244"/>
    </row>
    <row r="1587" spans="8:13">
      <c r="H1587" s="244"/>
      <c r="I1587" s="244"/>
      <c r="K1587" s="244"/>
      <c r="M1587" s="244"/>
    </row>
    <row r="1588" spans="8:13">
      <c r="H1588" s="244"/>
      <c r="I1588" s="244"/>
      <c r="K1588" s="244"/>
      <c r="M1588" s="244"/>
    </row>
    <row r="1589" spans="8:13">
      <c r="H1589" s="244"/>
      <c r="I1589" s="244"/>
      <c r="K1589" s="244"/>
      <c r="M1589" s="244"/>
    </row>
    <row r="1590" spans="8:13">
      <c r="H1590" s="244"/>
      <c r="I1590" s="244"/>
      <c r="K1590" s="244"/>
      <c r="M1590" s="244"/>
    </row>
    <row r="1591" spans="8:13">
      <c r="H1591" s="244"/>
      <c r="I1591" s="244"/>
      <c r="K1591" s="244"/>
      <c r="M1591" s="244"/>
    </row>
    <row r="1592" spans="8:13">
      <c r="H1592" s="244"/>
      <c r="I1592" s="244"/>
      <c r="K1592" s="244"/>
      <c r="M1592" s="244"/>
    </row>
    <row r="1593" spans="8:13">
      <c r="H1593" s="244"/>
      <c r="I1593" s="244"/>
      <c r="K1593" s="244"/>
      <c r="M1593" s="244"/>
    </row>
    <row r="1594" spans="8:13">
      <c r="H1594" s="244"/>
      <c r="I1594" s="244"/>
      <c r="K1594" s="244"/>
      <c r="M1594" s="244"/>
    </row>
    <row r="1595" spans="8:13">
      <c r="H1595" s="244"/>
      <c r="I1595" s="244"/>
      <c r="K1595" s="244"/>
      <c r="M1595" s="244"/>
    </row>
    <row r="1596" spans="8:13">
      <c r="H1596" s="244"/>
      <c r="I1596" s="244"/>
      <c r="K1596" s="244"/>
      <c r="M1596" s="244"/>
    </row>
    <row r="1597" spans="8:13">
      <c r="H1597" s="244"/>
      <c r="I1597" s="244"/>
      <c r="K1597" s="244"/>
      <c r="M1597" s="244"/>
    </row>
    <row r="1598" spans="8:13">
      <c r="H1598" s="244"/>
      <c r="I1598" s="244"/>
      <c r="K1598" s="244"/>
      <c r="M1598" s="244"/>
    </row>
    <row r="1599" spans="8:13">
      <c r="H1599" s="244"/>
      <c r="I1599" s="244"/>
      <c r="K1599" s="244"/>
      <c r="M1599" s="244"/>
    </row>
    <row r="1600" spans="8:13">
      <c r="H1600" s="244"/>
      <c r="I1600" s="244"/>
      <c r="K1600" s="244"/>
      <c r="M1600" s="244"/>
    </row>
    <row r="1601" spans="8:13">
      <c r="H1601" s="244"/>
      <c r="I1601" s="244"/>
      <c r="K1601" s="244"/>
      <c r="M1601" s="244"/>
    </row>
    <row r="1602" spans="8:13">
      <c r="H1602" s="244"/>
      <c r="I1602" s="244"/>
      <c r="K1602" s="244"/>
      <c r="M1602" s="244"/>
    </row>
    <row r="1603" spans="8:13">
      <c r="H1603" s="244"/>
      <c r="I1603" s="244"/>
      <c r="K1603" s="244"/>
      <c r="M1603" s="244"/>
    </row>
    <row r="1604" spans="8:13">
      <c r="H1604" s="244"/>
      <c r="I1604" s="244"/>
      <c r="K1604" s="244"/>
      <c r="M1604" s="244"/>
    </row>
    <row r="1605" spans="8:13">
      <c r="H1605" s="244"/>
      <c r="I1605" s="244"/>
      <c r="K1605" s="244"/>
      <c r="M1605" s="244"/>
    </row>
    <row r="1606" spans="8:13">
      <c r="H1606" s="244"/>
      <c r="I1606" s="244"/>
      <c r="K1606" s="244"/>
      <c r="M1606" s="244"/>
    </row>
    <row r="1607" spans="8:13">
      <c r="H1607" s="244"/>
      <c r="I1607" s="244"/>
      <c r="K1607" s="244"/>
      <c r="M1607" s="244"/>
    </row>
    <row r="1608" spans="8:13">
      <c r="H1608" s="244"/>
      <c r="I1608" s="244"/>
      <c r="K1608" s="244"/>
      <c r="M1608" s="244"/>
    </row>
    <row r="1609" spans="8:13">
      <c r="H1609" s="244"/>
      <c r="I1609" s="244"/>
      <c r="K1609" s="244"/>
      <c r="M1609" s="244"/>
    </row>
    <row r="1610" spans="8:13">
      <c r="H1610" s="244"/>
      <c r="I1610" s="244"/>
      <c r="K1610" s="244"/>
      <c r="M1610" s="244"/>
    </row>
    <row r="1611" spans="8:13">
      <c r="H1611" s="244"/>
      <c r="I1611" s="244"/>
      <c r="K1611" s="244"/>
      <c r="M1611" s="244"/>
    </row>
    <row r="1612" spans="8:13">
      <c r="H1612" s="244"/>
      <c r="I1612" s="244"/>
      <c r="K1612" s="244"/>
      <c r="M1612" s="244"/>
    </row>
    <row r="1613" spans="8:13">
      <c r="H1613" s="244"/>
      <c r="I1613" s="244"/>
      <c r="K1613" s="244"/>
      <c r="M1613" s="244"/>
    </row>
    <row r="1614" spans="8:13">
      <c r="H1614" s="244"/>
      <c r="I1614" s="244"/>
      <c r="K1614" s="244"/>
      <c r="M1614" s="244"/>
    </row>
    <row r="1615" spans="8:13">
      <c r="H1615" s="244"/>
      <c r="I1615" s="244"/>
      <c r="K1615" s="244"/>
      <c r="M1615" s="244"/>
    </row>
    <row r="1616" spans="8:13">
      <c r="H1616" s="244"/>
      <c r="I1616" s="244"/>
      <c r="K1616" s="244"/>
      <c r="M1616" s="244"/>
    </row>
    <row r="1617" spans="8:13">
      <c r="H1617" s="244"/>
      <c r="I1617" s="244"/>
      <c r="K1617" s="244"/>
      <c r="M1617" s="244"/>
    </row>
    <row r="1618" spans="8:13">
      <c r="H1618" s="244"/>
      <c r="I1618" s="244"/>
      <c r="K1618" s="244"/>
      <c r="M1618" s="244"/>
    </row>
    <row r="1619" spans="8:13">
      <c r="H1619" s="244"/>
      <c r="I1619" s="244"/>
      <c r="K1619" s="244"/>
      <c r="M1619" s="244"/>
    </row>
    <row r="1620" spans="8:13">
      <c r="H1620" s="244"/>
      <c r="I1620" s="244"/>
      <c r="K1620" s="244"/>
      <c r="M1620" s="244"/>
    </row>
    <row r="1621" spans="8:13">
      <c r="H1621" s="244"/>
      <c r="I1621" s="244"/>
      <c r="K1621" s="244"/>
      <c r="M1621" s="244"/>
    </row>
    <row r="1622" spans="8:13">
      <c r="H1622" s="244"/>
      <c r="I1622" s="244"/>
      <c r="K1622" s="244"/>
      <c r="M1622" s="244"/>
    </row>
    <row r="1623" spans="8:13">
      <c r="H1623" s="244"/>
      <c r="I1623" s="244"/>
      <c r="K1623" s="244"/>
      <c r="M1623" s="244"/>
    </row>
    <row r="1624" spans="8:13">
      <c r="H1624" s="244"/>
      <c r="I1624" s="244"/>
      <c r="K1624" s="244"/>
      <c r="M1624" s="244"/>
    </row>
    <row r="1625" spans="8:13">
      <c r="H1625" s="244"/>
      <c r="I1625" s="244"/>
      <c r="K1625" s="244"/>
      <c r="M1625" s="244"/>
    </row>
    <row r="1626" spans="8:13">
      <c r="H1626" s="244"/>
      <c r="I1626" s="244"/>
      <c r="K1626" s="244"/>
      <c r="M1626" s="244"/>
    </row>
    <row r="1627" spans="8:13">
      <c r="H1627" s="244"/>
      <c r="I1627" s="244"/>
      <c r="K1627" s="244"/>
      <c r="M1627" s="244"/>
    </row>
    <row r="1628" spans="8:13">
      <c r="H1628" s="244"/>
      <c r="I1628" s="244"/>
      <c r="K1628" s="244"/>
      <c r="M1628" s="244"/>
    </row>
    <row r="1629" spans="8:13">
      <c r="H1629" s="244"/>
      <c r="I1629" s="244"/>
      <c r="K1629" s="244"/>
      <c r="M1629" s="244"/>
    </row>
    <row r="1630" spans="8:13">
      <c r="H1630" s="244"/>
      <c r="I1630" s="244"/>
      <c r="K1630" s="244"/>
      <c r="M1630" s="244"/>
    </row>
    <row r="1631" spans="8:13">
      <c r="H1631" s="244"/>
      <c r="I1631" s="244"/>
      <c r="K1631" s="244"/>
      <c r="M1631" s="244"/>
    </row>
    <row r="1632" spans="8:13">
      <c r="H1632" s="244"/>
      <c r="I1632" s="244"/>
      <c r="K1632" s="244"/>
      <c r="M1632" s="244"/>
    </row>
    <row r="1633" spans="8:13">
      <c r="H1633" s="244"/>
      <c r="I1633" s="244"/>
      <c r="K1633" s="244"/>
      <c r="M1633" s="244"/>
    </row>
    <row r="1634" spans="8:13">
      <c r="H1634" s="244"/>
      <c r="I1634" s="244"/>
      <c r="K1634" s="244"/>
      <c r="M1634" s="244"/>
    </row>
    <row r="1635" spans="8:13">
      <c r="H1635" s="244"/>
      <c r="I1635" s="244"/>
      <c r="K1635" s="244"/>
      <c r="M1635" s="244"/>
    </row>
    <row r="1636" spans="8:13">
      <c r="H1636" s="244"/>
      <c r="I1636" s="244"/>
      <c r="K1636" s="244"/>
      <c r="M1636" s="244"/>
    </row>
    <row r="1637" spans="8:13">
      <c r="H1637" s="244"/>
      <c r="I1637" s="244"/>
      <c r="K1637" s="244"/>
      <c r="M1637" s="244"/>
    </row>
    <row r="1638" spans="8:13">
      <c r="H1638" s="244"/>
      <c r="I1638" s="244"/>
      <c r="K1638" s="244"/>
      <c r="M1638" s="244"/>
    </row>
    <row r="1639" spans="8:13">
      <c r="H1639" s="244"/>
      <c r="I1639" s="244"/>
      <c r="K1639" s="244"/>
      <c r="M1639" s="244"/>
    </row>
    <row r="1640" spans="8:13">
      <c r="H1640" s="244"/>
      <c r="I1640" s="244"/>
      <c r="K1640" s="244"/>
      <c r="M1640" s="244"/>
    </row>
    <row r="1641" spans="8:13">
      <c r="H1641" s="244"/>
      <c r="I1641" s="244"/>
      <c r="K1641" s="244"/>
      <c r="M1641" s="244"/>
    </row>
    <row r="1642" spans="8:13">
      <c r="H1642" s="244"/>
      <c r="I1642" s="244"/>
      <c r="K1642" s="244"/>
      <c r="M1642" s="244"/>
    </row>
    <row r="1643" spans="8:13">
      <c r="H1643" s="244"/>
      <c r="I1643" s="244"/>
      <c r="K1643" s="244"/>
      <c r="M1643" s="244"/>
    </row>
    <row r="1644" spans="8:13">
      <c r="H1644" s="244"/>
      <c r="I1644" s="244"/>
      <c r="K1644" s="244"/>
      <c r="M1644" s="244"/>
    </row>
    <row r="1645" spans="8:13">
      <c r="H1645" s="244"/>
      <c r="I1645" s="244"/>
      <c r="K1645" s="244"/>
      <c r="M1645" s="244"/>
    </row>
    <row r="1646" spans="8:13">
      <c r="H1646" s="244"/>
      <c r="I1646" s="244"/>
      <c r="K1646" s="244"/>
      <c r="M1646" s="244"/>
    </row>
    <row r="1647" spans="8:13">
      <c r="H1647" s="244"/>
      <c r="I1647" s="244"/>
      <c r="K1647" s="244"/>
      <c r="M1647" s="244"/>
    </row>
    <row r="1648" spans="8:13">
      <c r="H1648" s="244"/>
      <c r="I1648" s="244"/>
      <c r="K1648" s="244"/>
      <c r="M1648" s="244"/>
    </row>
    <row r="1649" spans="8:13">
      <c r="H1649" s="244"/>
      <c r="I1649" s="244"/>
      <c r="K1649" s="244"/>
      <c r="M1649" s="244"/>
    </row>
    <row r="1650" spans="8:13">
      <c r="H1650" s="244"/>
      <c r="I1650" s="244"/>
      <c r="K1650" s="244"/>
      <c r="M1650" s="244"/>
    </row>
    <row r="1651" spans="8:13">
      <c r="H1651" s="244"/>
      <c r="I1651" s="244"/>
      <c r="K1651" s="244"/>
      <c r="M1651" s="244"/>
    </row>
    <row r="1652" spans="8:13">
      <c r="H1652" s="244"/>
      <c r="I1652" s="244"/>
      <c r="K1652" s="244"/>
      <c r="M1652" s="244"/>
    </row>
    <row r="1653" spans="8:13">
      <c r="H1653" s="244"/>
      <c r="I1653" s="244"/>
      <c r="K1653" s="244"/>
      <c r="M1653" s="244"/>
    </row>
    <row r="1654" spans="8:13">
      <c r="H1654" s="244"/>
      <c r="I1654" s="244"/>
      <c r="K1654" s="244"/>
      <c r="M1654" s="244"/>
    </row>
    <row r="1655" spans="8:13">
      <c r="H1655" s="244"/>
      <c r="I1655" s="244"/>
      <c r="K1655" s="244"/>
      <c r="M1655" s="244"/>
    </row>
    <row r="1656" spans="8:13">
      <c r="H1656" s="244"/>
      <c r="I1656" s="244"/>
      <c r="K1656" s="244"/>
      <c r="M1656" s="244"/>
    </row>
    <row r="1657" spans="8:13">
      <c r="H1657" s="244"/>
      <c r="I1657" s="244"/>
      <c r="K1657" s="244"/>
      <c r="M1657" s="244"/>
    </row>
    <row r="1658" spans="8:13">
      <c r="H1658" s="244"/>
      <c r="I1658" s="244"/>
      <c r="K1658" s="244"/>
      <c r="M1658" s="244"/>
    </row>
    <row r="1659" spans="8:13">
      <c r="H1659" s="244"/>
      <c r="I1659" s="244"/>
      <c r="K1659" s="244"/>
      <c r="M1659" s="244"/>
    </row>
    <row r="1660" spans="8:13">
      <c r="H1660" s="244"/>
      <c r="I1660" s="244"/>
      <c r="K1660" s="244"/>
      <c r="M1660" s="244"/>
    </row>
    <row r="1661" spans="8:13">
      <c r="H1661" s="244"/>
      <c r="I1661" s="244"/>
      <c r="K1661" s="244"/>
      <c r="M1661" s="244"/>
    </row>
    <row r="1662" spans="8:13">
      <c r="H1662" s="244"/>
      <c r="I1662" s="244"/>
      <c r="K1662" s="244"/>
      <c r="M1662" s="244"/>
    </row>
    <row r="1663" spans="8:13">
      <c r="H1663" s="244"/>
      <c r="I1663" s="244"/>
      <c r="K1663" s="244"/>
      <c r="M1663" s="244"/>
    </row>
    <row r="1664" spans="8:13">
      <c r="H1664" s="244"/>
      <c r="I1664" s="244"/>
      <c r="K1664" s="244"/>
      <c r="M1664" s="244"/>
    </row>
    <row r="1665" spans="8:13">
      <c r="H1665" s="244"/>
      <c r="I1665" s="244"/>
      <c r="K1665" s="244"/>
      <c r="M1665" s="244"/>
    </row>
    <row r="1666" spans="8:13">
      <c r="H1666" s="244"/>
      <c r="I1666" s="244"/>
      <c r="K1666" s="244"/>
      <c r="M1666" s="244"/>
    </row>
    <row r="1667" spans="8:13">
      <c r="H1667" s="244"/>
      <c r="I1667" s="244"/>
      <c r="K1667" s="244"/>
      <c r="M1667" s="244"/>
    </row>
    <row r="1668" spans="8:13">
      <c r="H1668" s="244"/>
      <c r="I1668" s="244"/>
      <c r="K1668" s="244"/>
      <c r="M1668" s="244"/>
    </row>
    <row r="1669" spans="8:13">
      <c r="H1669" s="244"/>
      <c r="I1669" s="244"/>
      <c r="K1669" s="244"/>
      <c r="M1669" s="244"/>
    </row>
    <row r="1670" spans="8:13">
      <c r="H1670" s="244"/>
      <c r="I1670" s="244"/>
      <c r="K1670" s="244"/>
      <c r="M1670" s="244"/>
    </row>
    <row r="1671" spans="8:13">
      <c r="H1671" s="244"/>
      <c r="I1671" s="244"/>
      <c r="K1671" s="244"/>
      <c r="M1671" s="244"/>
    </row>
    <row r="1672" spans="8:13">
      <c r="H1672" s="244"/>
      <c r="I1672" s="244"/>
      <c r="K1672" s="244"/>
      <c r="M1672" s="244"/>
    </row>
    <row r="1673" spans="8:13">
      <c r="H1673" s="244"/>
      <c r="I1673" s="244"/>
      <c r="K1673" s="244"/>
      <c r="M1673" s="244"/>
    </row>
    <row r="1674" spans="8:13">
      <c r="H1674" s="244"/>
      <c r="I1674" s="244"/>
      <c r="K1674" s="244"/>
      <c r="M1674" s="244"/>
    </row>
    <row r="1675" spans="8:13">
      <c r="H1675" s="244"/>
      <c r="I1675" s="244"/>
      <c r="K1675" s="244"/>
      <c r="M1675" s="244"/>
    </row>
    <row r="1676" spans="8:13">
      <c r="H1676" s="244"/>
      <c r="I1676" s="244"/>
      <c r="K1676" s="244"/>
      <c r="M1676" s="244"/>
    </row>
    <row r="1677" spans="8:13">
      <c r="H1677" s="244"/>
      <c r="I1677" s="244"/>
      <c r="K1677" s="244"/>
      <c r="M1677" s="244"/>
    </row>
    <row r="1678" spans="8:13">
      <c r="H1678" s="244"/>
      <c r="I1678" s="244"/>
      <c r="K1678" s="244"/>
      <c r="M1678" s="244"/>
    </row>
    <row r="1679" spans="8:13">
      <c r="H1679" s="244"/>
      <c r="I1679" s="244"/>
      <c r="K1679" s="244"/>
      <c r="M1679" s="244"/>
    </row>
    <row r="1680" spans="8:13">
      <c r="H1680" s="244"/>
      <c r="I1680" s="244"/>
      <c r="K1680" s="244"/>
      <c r="M1680" s="244"/>
    </row>
    <row r="1681" spans="8:13">
      <c r="H1681" s="244"/>
      <c r="I1681" s="244"/>
      <c r="K1681" s="244"/>
      <c r="M1681" s="244"/>
    </row>
    <row r="1682" spans="8:13">
      <c r="H1682" s="244"/>
      <c r="I1682" s="244"/>
      <c r="K1682" s="244"/>
      <c r="M1682" s="244"/>
    </row>
    <row r="1683" spans="8:13">
      <c r="H1683" s="244"/>
      <c r="I1683" s="244"/>
      <c r="K1683" s="244"/>
      <c r="M1683" s="244"/>
    </row>
    <row r="1684" spans="8:13">
      <c r="H1684" s="244"/>
      <c r="I1684" s="244"/>
      <c r="K1684" s="244"/>
      <c r="M1684" s="244"/>
    </row>
    <row r="1685" spans="8:13">
      <c r="H1685" s="244"/>
      <c r="I1685" s="244"/>
      <c r="K1685" s="244"/>
      <c r="M1685" s="244"/>
    </row>
    <row r="1686" spans="8:13">
      <c r="H1686" s="244"/>
      <c r="I1686" s="244"/>
      <c r="K1686" s="244"/>
      <c r="M1686" s="244"/>
    </row>
    <row r="1687" spans="8:13">
      <c r="H1687" s="244"/>
      <c r="I1687" s="244"/>
      <c r="K1687" s="244"/>
      <c r="M1687" s="244"/>
    </row>
    <row r="1688" spans="8:13">
      <c r="H1688" s="244"/>
      <c r="I1688" s="244"/>
      <c r="K1688" s="244"/>
      <c r="M1688" s="244"/>
    </row>
    <row r="1689" spans="8:13">
      <c r="H1689" s="244"/>
      <c r="I1689" s="244"/>
      <c r="K1689" s="244"/>
      <c r="M1689" s="244"/>
    </row>
    <row r="1690" spans="8:13">
      <c r="H1690" s="244"/>
      <c r="I1690" s="244"/>
      <c r="K1690" s="244"/>
      <c r="M1690" s="244"/>
    </row>
    <row r="1691" spans="8:13">
      <c r="H1691" s="244"/>
      <c r="I1691" s="244"/>
      <c r="K1691" s="244"/>
      <c r="M1691" s="244"/>
    </row>
    <row r="1692" spans="8:13">
      <c r="H1692" s="244"/>
      <c r="I1692" s="244"/>
      <c r="K1692" s="244"/>
      <c r="M1692" s="244"/>
    </row>
    <row r="1693" spans="8:13">
      <c r="H1693" s="244"/>
      <c r="I1693" s="244"/>
      <c r="K1693" s="244"/>
      <c r="M1693" s="244"/>
    </row>
    <row r="1694" spans="8:13">
      <c r="H1694" s="244"/>
      <c r="I1694" s="244"/>
      <c r="K1694" s="244"/>
      <c r="M1694" s="244"/>
    </row>
    <row r="1695" spans="8:13">
      <c r="H1695" s="244"/>
      <c r="I1695" s="244"/>
      <c r="K1695" s="244"/>
      <c r="M1695" s="244"/>
    </row>
    <row r="1696" spans="8:13">
      <c r="H1696" s="244"/>
      <c r="I1696" s="244"/>
      <c r="K1696" s="244"/>
      <c r="M1696" s="244"/>
    </row>
    <row r="1697" spans="8:13">
      <c r="H1697" s="244"/>
      <c r="I1697" s="244"/>
      <c r="K1697" s="244"/>
      <c r="M1697" s="244"/>
    </row>
    <row r="1698" spans="8:13">
      <c r="H1698" s="244"/>
      <c r="I1698" s="244"/>
      <c r="K1698" s="244"/>
      <c r="M1698" s="244"/>
    </row>
    <row r="1699" spans="8:13">
      <c r="H1699" s="244"/>
      <c r="I1699" s="244"/>
      <c r="K1699" s="244"/>
      <c r="M1699" s="244"/>
    </row>
    <row r="1700" spans="8:13">
      <c r="H1700" s="244"/>
      <c r="I1700" s="244"/>
      <c r="K1700" s="244"/>
      <c r="M1700" s="244"/>
    </row>
    <row r="1701" spans="8:13">
      <c r="H1701" s="244"/>
      <c r="I1701" s="244"/>
      <c r="K1701" s="244"/>
      <c r="M1701" s="244"/>
    </row>
    <row r="1702" spans="8:13">
      <c r="H1702" s="244"/>
      <c r="I1702" s="244"/>
      <c r="K1702" s="244"/>
      <c r="M1702" s="244"/>
    </row>
    <row r="1703" spans="8:13">
      <c r="H1703" s="244"/>
      <c r="I1703" s="244"/>
      <c r="K1703" s="244"/>
      <c r="M1703" s="244"/>
    </row>
    <row r="1704" spans="8:13">
      <c r="H1704" s="244"/>
      <c r="I1704" s="244"/>
      <c r="K1704" s="244"/>
      <c r="M1704" s="244"/>
    </row>
    <row r="1705" spans="8:13">
      <c r="H1705" s="244"/>
      <c r="I1705" s="244"/>
      <c r="K1705" s="244"/>
      <c r="M1705" s="244"/>
    </row>
    <row r="1706" spans="8:13">
      <c r="H1706" s="244"/>
      <c r="I1706" s="244"/>
      <c r="K1706" s="244"/>
      <c r="M1706" s="244"/>
    </row>
    <row r="1707" spans="8:13">
      <c r="H1707" s="244"/>
      <c r="I1707" s="244"/>
      <c r="K1707" s="244"/>
      <c r="M1707" s="244"/>
    </row>
    <row r="1708" spans="8:13">
      <c r="H1708" s="244"/>
      <c r="I1708" s="244"/>
      <c r="K1708" s="244"/>
      <c r="M1708" s="244"/>
    </row>
    <row r="1709" spans="8:13">
      <c r="H1709" s="244"/>
      <c r="I1709" s="244"/>
      <c r="K1709" s="244"/>
      <c r="M1709" s="244"/>
    </row>
    <row r="1710" spans="8:13">
      <c r="H1710" s="244"/>
      <c r="I1710" s="244"/>
      <c r="K1710" s="244"/>
      <c r="M1710" s="244"/>
    </row>
    <row r="1711" spans="8:13">
      <c r="H1711" s="244"/>
      <c r="I1711" s="244"/>
      <c r="K1711" s="244"/>
      <c r="M1711" s="244"/>
    </row>
    <row r="1712" spans="8:13">
      <c r="H1712" s="244"/>
      <c r="I1712" s="244"/>
      <c r="K1712" s="244"/>
      <c r="M1712" s="244"/>
    </row>
    <row r="1713" spans="8:13">
      <c r="H1713" s="244"/>
      <c r="I1713" s="244"/>
      <c r="K1713" s="244"/>
      <c r="M1713" s="244"/>
    </row>
    <row r="1714" spans="8:13">
      <c r="H1714" s="244"/>
      <c r="I1714" s="244"/>
      <c r="K1714" s="244"/>
      <c r="M1714" s="244"/>
    </row>
    <row r="1715" spans="8:13">
      <c r="H1715" s="244"/>
      <c r="I1715" s="244"/>
      <c r="K1715" s="244"/>
      <c r="M1715" s="244"/>
    </row>
    <row r="1716" spans="8:13">
      <c r="H1716" s="244"/>
      <c r="I1716" s="244"/>
      <c r="K1716" s="244"/>
      <c r="M1716" s="244"/>
    </row>
    <row r="1717" spans="8:13">
      <c r="H1717" s="244"/>
      <c r="I1717" s="244"/>
      <c r="K1717" s="244"/>
      <c r="M1717" s="244"/>
    </row>
    <row r="1718" spans="8:13">
      <c r="H1718" s="244"/>
      <c r="I1718" s="244"/>
      <c r="K1718" s="244"/>
      <c r="M1718" s="244"/>
    </row>
    <row r="1719" spans="8:13">
      <c r="H1719" s="244"/>
      <c r="I1719" s="244"/>
      <c r="K1719" s="244"/>
      <c r="M1719" s="244"/>
    </row>
    <row r="1720" spans="8:13">
      <c r="H1720" s="244"/>
      <c r="I1720" s="244"/>
      <c r="K1720" s="244"/>
      <c r="M1720" s="244"/>
    </row>
    <row r="1721" spans="8:13">
      <c r="H1721" s="244"/>
      <c r="I1721" s="244"/>
      <c r="K1721" s="244"/>
      <c r="M1721" s="244"/>
    </row>
    <row r="1722" spans="8:13">
      <c r="H1722" s="244"/>
      <c r="I1722" s="244"/>
      <c r="K1722" s="244"/>
      <c r="M1722" s="244"/>
    </row>
    <row r="1723" spans="8:13">
      <c r="H1723" s="244"/>
      <c r="I1723" s="244"/>
      <c r="K1723" s="244"/>
      <c r="M1723" s="244"/>
    </row>
    <row r="1724" spans="8:13">
      <c r="H1724" s="244"/>
      <c r="I1724" s="244"/>
      <c r="K1724" s="244"/>
      <c r="M1724" s="244"/>
    </row>
    <row r="1725" spans="8:13">
      <c r="H1725" s="244"/>
      <c r="I1725" s="244"/>
      <c r="K1725" s="244"/>
      <c r="M1725" s="244"/>
    </row>
    <row r="1726" spans="8:13">
      <c r="H1726" s="244"/>
      <c r="I1726" s="244"/>
      <c r="K1726" s="244"/>
      <c r="M1726" s="244"/>
    </row>
    <row r="1727" spans="8:13">
      <c r="H1727" s="244"/>
      <c r="I1727" s="244"/>
      <c r="K1727" s="244"/>
      <c r="M1727" s="244"/>
    </row>
    <row r="1728" spans="8:13">
      <c r="H1728" s="244"/>
      <c r="I1728" s="244"/>
      <c r="K1728" s="244"/>
      <c r="M1728" s="244"/>
    </row>
    <row r="1729" spans="8:13">
      <c r="H1729" s="244"/>
      <c r="I1729" s="244"/>
      <c r="K1729" s="244"/>
      <c r="M1729" s="244"/>
    </row>
    <row r="1730" spans="8:13">
      <c r="H1730" s="244"/>
      <c r="I1730" s="244"/>
      <c r="K1730" s="244"/>
      <c r="M1730" s="244"/>
    </row>
    <row r="1731" spans="8:13">
      <c r="H1731" s="244"/>
      <c r="I1731" s="244"/>
      <c r="K1731" s="244"/>
      <c r="M1731" s="244"/>
    </row>
    <row r="1732" spans="8:13">
      <c r="H1732" s="244"/>
      <c r="I1732" s="244"/>
      <c r="K1732" s="244"/>
      <c r="M1732" s="244"/>
    </row>
    <row r="1733" spans="8:13">
      <c r="H1733" s="244"/>
      <c r="I1733" s="244"/>
      <c r="K1733" s="244"/>
      <c r="M1733" s="244"/>
    </row>
    <row r="1734" spans="8:13">
      <c r="H1734" s="244"/>
      <c r="I1734" s="244"/>
      <c r="K1734" s="244"/>
      <c r="M1734" s="244"/>
    </row>
    <row r="1735" spans="8:13">
      <c r="H1735" s="244"/>
      <c r="I1735" s="244"/>
      <c r="K1735" s="244"/>
      <c r="M1735" s="244"/>
    </row>
    <row r="1736" spans="8:13">
      <c r="H1736" s="244"/>
      <c r="I1736" s="244"/>
      <c r="K1736" s="244"/>
      <c r="M1736" s="244"/>
    </row>
    <row r="1737" spans="8:13">
      <c r="H1737" s="244"/>
      <c r="I1737" s="244"/>
      <c r="K1737" s="244"/>
      <c r="M1737" s="244"/>
    </row>
    <row r="1738" spans="8:13">
      <c r="H1738" s="244"/>
      <c r="I1738" s="244"/>
      <c r="K1738" s="244"/>
      <c r="M1738" s="244"/>
    </row>
    <row r="1739" spans="8:13">
      <c r="H1739" s="244"/>
      <c r="I1739" s="244"/>
      <c r="K1739" s="244"/>
      <c r="M1739" s="244"/>
    </row>
    <row r="1740" spans="8:13">
      <c r="H1740" s="244"/>
      <c r="I1740" s="244"/>
      <c r="K1740" s="244"/>
      <c r="M1740" s="244"/>
    </row>
    <row r="1741" spans="8:13">
      <c r="H1741" s="244"/>
      <c r="I1741" s="244"/>
      <c r="K1741" s="244"/>
      <c r="M1741" s="244"/>
    </row>
    <row r="1742" spans="8:13">
      <c r="H1742" s="244"/>
      <c r="I1742" s="244"/>
      <c r="K1742" s="244"/>
      <c r="M1742" s="244"/>
    </row>
    <row r="1743" spans="8:13">
      <c r="H1743" s="244"/>
      <c r="I1743" s="244"/>
      <c r="K1743" s="244"/>
      <c r="M1743" s="244"/>
    </row>
    <row r="1744" spans="8:13">
      <c r="H1744" s="244"/>
      <c r="I1744" s="244"/>
      <c r="K1744" s="244"/>
      <c r="M1744" s="244"/>
    </row>
    <row r="1745" spans="8:13">
      <c r="H1745" s="244"/>
      <c r="I1745" s="244"/>
      <c r="K1745" s="244"/>
      <c r="M1745" s="244"/>
    </row>
    <row r="1746" spans="8:13">
      <c r="H1746" s="244"/>
      <c r="I1746" s="244"/>
      <c r="K1746" s="244"/>
      <c r="M1746" s="244"/>
    </row>
    <row r="1747" spans="8:13">
      <c r="H1747" s="244"/>
      <c r="I1747" s="244"/>
      <c r="K1747" s="244"/>
      <c r="M1747" s="244"/>
    </row>
    <row r="1748" spans="8:13">
      <c r="H1748" s="244"/>
      <c r="I1748" s="244"/>
      <c r="K1748" s="244"/>
      <c r="M1748" s="244"/>
    </row>
    <row r="1749" spans="8:13">
      <c r="H1749" s="244"/>
      <c r="I1749" s="244"/>
      <c r="K1749" s="244"/>
      <c r="M1749" s="244"/>
    </row>
    <row r="1750" spans="8:13">
      <c r="H1750" s="244"/>
      <c r="I1750" s="244"/>
      <c r="K1750" s="244"/>
      <c r="M1750" s="244"/>
    </row>
    <row r="1751" spans="8:13">
      <c r="H1751" s="244"/>
      <c r="I1751" s="244"/>
      <c r="K1751" s="244"/>
      <c r="M1751" s="244"/>
    </row>
    <row r="1752" spans="8:13">
      <c r="H1752" s="244"/>
      <c r="I1752" s="244"/>
      <c r="K1752" s="244"/>
      <c r="M1752" s="244"/>
    </row>
    <row r="1753" spans="8:13">
      <c r="H1753" s="244"/>
      <c r="I1753" s="244"/>
      <c r="K1753" s="244"/>
      <c r="M1753" s="244"/>
    </row>
    <row r="1754" spans="8:13">
      <c r="H1754" s="244"/>
      <c r="I1754" s="244"/>
      <c r="K1754" s="244"/>
      <c r="M1754" s="244"/>
    </row>
    <row r="1755" spans="8:13">
      <c r="H1755" s="244"/>
      <c r="I1755" s="244"/>
      <c r="K1755" s="244"/>
      <c r="M1755" s="244"/>
    </row>
    <row r="1756" spans="8:13">
      <c r="H1756" s="244"/>
      <c r="I1756" s="244"/>
      <c r="K1756" s="244"/>
      <c r="M1756" s="244"/>
    </row>
    <row r="1757" spans="8:13">
      <c r="H1757" s="244"/>
      <c r="I1757" s="244"/>
      <c r="K1757" s="244"/>
      <c r="M1757" s="244"/>
    </row>
    <row r="1758" spans="8:13">
      <c r="H1758" s="244"/>
      <c r="I1758" s="244"/>
      <c r="K1758" s="244"/>
      <c r="M1758" s="244"/>
    </row>
    <row r="1759" spans="8:13">
      <c r="H1759" s="244"/>
      <c r="I1759" s="244"/>
      <c r="K1759" s="244"/>
      <c r="M1759" s="244"/>
    </row>
    <row r="1760" spans="8:13">
      <c r="H1760" s="244"/>
      <c r="I1760" s="244"/>
      <c r="K1760" s="244"/>
      <c r="M1760" s="244"/>
    </row>
    <row r="1761" spans="8:13">
      <c r="H1761" s="244"/>
      <c r="I1761" s="244"/>
      <c r="K1761" s="244"/>
      <c r="M1761" s="244"/>
    </row>
    <row r="1762" spans="8:13">
      <c r="H1762" s="244"/>
      <c r="I1762" s="244"/>
      <c r="K1762" s="244"/>
      <c r="M1762" s="244"/>
    </row>
    <row r="1763" spans="8:13">
      <c r="H1763" s="244"/>
      <c r="I1763" s="244"/>
      <c r="K1763" s="244"/>
      <c r="M1763" s="244"/>
    </row>
    <row r="1764" spans="8:13">
      <c r="H1764" s="244"/>
      <c r="I1764" s="244"/>
      <c r="K1764" s="244"/>
      <c r="M1764" s="244"/>
    </row>
    <row r="1765" spans="8:13">
      <c r="H1765" s="244"/>
      <c r="I1765" s="244"/>
      <c r="K1765" s="244"/>
      <c r="M1765" s="244"/>
    </row>
    <row r="1766" spans="8:13">
      <c r="H1766" s="244"/>
      <c r="I1766" s="244"/>
      <c r="K1766" s="244"/>
      <c r="M1766" s="244"/>
    </row>
    <row r="1767" spans="8:13">
      <c r="H1767" s="244"/>
      <c r="I1767" s="244"/>
      <c r="K1767" s="244"/>
      <c r="M1767" s="244"/>
    </row>
    <row r="1768" spans="8:13">
      <c r="H1768" s="244"/>
      <c r="I1768" s="244"/>
      <c r="K1768" s="244"/>
      <c r="M1768" s="244"/>
    </row>
    <row r="1769" spans="8:13">
      <c r="H1769" s="244"/>
      <c r="I1769" s="244"/>
      <c r="K1769" s="244"/>
      <c r="M1769" s="244"/>
    </row>
    <row r="1770" spans="8:13">
      <c r="H1770" s="244"/>
      <c r="I1770" s="244"/>
      <c r="K1770" s="244"/>
      <c r="M1770" s="244"/>
    </row>
    <row r="1771" spans="8:13">
      <c r="H1771" s="244"/>
      <c r="I1771" s="244"/>
      <c r="K1771" s="244"/>
      <c r="M1771" s="244"/>
    </row>
    <row r="1772" spans="8:13">
      <c r="H1772" s="244"/>
      <c r="I1772" s="244"/>
      <c r="K1772" s="244"/>
      <c r="M1772" s="244"/>
    </row>
    <row r="1773" spans="8:13">
      <c r="H1773" s="244"/>
      <c r="I1773" s="244"/>
      <c r="K1773" s="244"/>
      <c r="M1773" s="244"/>
    </row>
    <row r="1774" spans="8:13">
      <c r="H1774" s="244"/>
      <c r="I1774" s="244"/>
      <c r="K1774" s="244"/>
      <c r="M1774" s="244"/>
    </row>
    <row r="1775" spans="8:13">
      <c r="H1775" s="244"/>
      <c r="I1775" s="244"/>
      <c r="K1775" s="244"/>
      <c r="M1775" s="244"/>
    </row>
    <row r="1776" spans="8:13">
      <c r="H1776" s="244"/>
      <c r="I1776" s="244"/>
      <c r="K1776" s="244"/>
      <c r="M1776" s="244"/>
    </row>
    <row r="1777" spans="8:13">
      <c r="H1777" s="244"/>
      <c r="I1777" s="244"/>
      <c r="K1777" s="244"/>
      <c r="M1777" s="244"/>
    </row>
    <row r="1778" spans="8:13">
      <c r="H1778" s="244"/>
      <c r="I1778" s="244"/>
      <c r="K1778" s="244"/>
      <c r="M1778" s="244"/>
    </row>
    <row r="1779" spans="8:13">
      <c r="H1779" s="244"/>
      <c r="I1779" s="244"/>
      <c r="K1779" s="244"/>
      <c r="M1779" s="244"/>
    </row>
    <row r="1780" spans="8:13">
      <c r="H1780" s="244"/>
      <c r="I1780" s="244"/>
      <c r="K1780" s="244"/>
      <c r="M1780" s="244"/>
    </row>
    <row r="1781" spans="8:13">
      <c r="H1781" s="244"/>
      <c r="I1781" s="244"/>
      <c r="K1781" s="244"/>
      <c r="M1781" s="244"/>
    </row>
    <row r="1782" spans="8:13">
      <c r="H1782" s="244"/>
      <c r="I1782" s="244"/>
      <c r="K1782" s="244"/>
      <c r="M1782" s="244"/>
    </row>
    <row r="1783" spans="8:13">
      <c r="H1783" s="244"/>
      <c r="I1783" s="244"/>
      <c r="K1783" s="244"/>
      <c r="M1783" s="244"/>
    </row>
    <row r="1784" spans="8:13">
      <c r="H1784" s="244"/>
      <c r="I1784" s="244"/>
      <c r="K1784" s="244"/>
      <c r="M1784" s="244"/>
    </row>
    <row r="1785" spans="8:13">
      <c r="H1785" s="244"/>
      <c r="I1785" s="244"/>
      <c r="K1785" s="244"/>
      <c r="M1785" s="244"/>
    </row>
    <row r="1786" spans="8:13">
      <c r="H1786" s="244"/>
      <c r="I1786" s="244"/>
      <c r="K1786" s="244"/>
      <c r="M1786" s="244"/>
    </row>
    <row r="1787" spans="8:13">
      <c r="H1787" s="244"/>
      <c r="I1787" s="244"/>
      <c r="K1787" s="244"/>
      <c r="M1787" s="244"/>
    </row>
    <row r="1788" spans="8:13">
      <c r="H1788" s="244"/>
      <c r="I1788" s="244"/>
      <c r="K1788" s="244"/>
      <c r="M1788" s="244"/>
    </row>
    <row r="1789" spans="8:13">
      <c r="H1789" s="244"/>
      <c r="I1789" s="244"/>
      <c r="K1789" s="244"/>
      <c r="M1789" s="244"/>
    </row>
    <row r="1790" spans="8:13">
      <c r="H1790" s="244"/>
      <c r="I1790" s="244"/>
      <c r="K1790" s="244"/>
      <c r="M1790" s="244"/>
    </row>
    <row r="1791" spans="8:13">
      <c r="H1791" s="244"/>
      <c r="I1791" s="244"/>
      <c r="K1791" s="244"/>
      <c r="M1791" s="244"/>
    </row>
    <row r="1792" spans="8:13">
      <c r="H1792" s="244"/>
      <c r="I1792" s="244"/>
      <c r="K1792" s="244"/>
      <c r="M1792" s="244"/>
    </row>
    <row r="1793" spans="8:13">
      <c r="H1793" s="244"/>
      <c r="I1793" s="244"/>
      <c r="K1793" s="244"/>
      <c r="M1793" s="244"/>
    </row>
    <row r="1794" spans="8:13">
      <c r="H1794" s="244"/>
      <c r="I1794" s="244"/>
      <c r="K1794" s="244"/>
      <c r="M1794" s="244"/>
    </row>
    <row r="1795" spans="8:13">
      <c r="H1795" s="244"/>
      <c r="I1795" s="244"/>
      <c r="K1795" s="244"/>
      <c r="M1795" s="244"/>
    </row>
    <row r="1796" spans="8:13">
      <c r="H1796" s="244"/>
      <c r="I1796" s="244"/>
      <c r="K1796" s="244"/>
      <c r="M1796" s="244"/>
    </row>
    <row r="1797" spans="8:13">
      <c r="H1797" s="244"/>
      <c r="I1797" s="244"/>
      <c r="K1797" s="244"/>
      <c r="M1797" s="244"/>
    </row>
    <row r="1798" spans="8:13">
      <c r="H1798" s="244"/>
      <c r="I1798" s="244"/>
      <c r="K1798" s="244"/>
      <c r="M1798" s="244"/>
    </row>
    <row r="1799" spans="8:13">
      <c r="H1799" s="244"/>
      <c r="I1799" s="244"/>
      <c r="K1799" s="244"/>
      <c r="M1799" s="244"/>
    </row>
    <row r="1800" spans="8:13">
      <c r="H1800" s="244"/>
      <c r="I1800" s="244"/>
      <c r="K1800" s="244"/>
      <c r="M1800" s="244"/>
    </row>
    <row r="1801" spans="8:13">
      <c r="H1801" s="244"/>
      <c r="I1801" s="244"/>
      <c r="K1801" s="244"/>
      <c r="M1801" s="244"/>
    </row>
    <row r="1802" spans="8:13">
      <c r="H1802" s="244"/>
      <c r="I1802" s="244"/>
      <c r="K1802" s="244"/>
      <c r="M1802" s="244"/>
    </row>
    <row r="1803" spans="8:13">
      <c r="H1803" s="244"/>
      <c r="I1803" s="244"/>
      <c r="K1803" s="244"/>
      <c r="M1803" s="244"/>
    </row>
    <row r="1804" spans="8:13">
      <c r="H1804" s="244"/>
      <c r="I1804" s="244"/>
      <c r="K1804" s="244"/>
      <c r="M1804" s="244"/>
    </row>
    <row r="1805" spans="8:13">
      <c r="H1805" s="244"/>
      <c r="I1805" s="244"/>
      <c r="K1805" s="244"/>
      <c r="M1805" s="244"/>
    </row>
    <row r="1806" spans="8:13">
      <c r="H1806" s="244"/>
      <c r="I1806" s="244"/>
      <c r="K1806" s="244"/>
      <c r="M1806" s="244"/>
    </row>
    <row r="1807" spans="8:13">
      <c r="H1807" s="244"/>
      <c r="I1807" s="244"/>
      <c r="K1807" s="244"/>
      <c r="M1807" s="244"/>
    </row>
    <row r="1808" spans="8:13">
      <c r="H1808" s="244"/>
      <c r="I1808" s="244"/>
      <c r="K1808" s="244"/>
      <c r="M1808" s="244"/>
    </row>
    <row r="1809" spans="8:13">
      <c r="H1809" s="244"/>
      <c r="I1809" s="244"/>
      <c r="K1809" s="244"/>
      <c r="M1809" s="244"/>
    </row>
    <row r="1810" spans="8:13">
      <c r="H1810" s="244"/>
      <c r="I1810" s="244"/>
      <c r="K1810" s="244"/>
      <c r="M1810" s="244"/>
    </row>
    <row r="1811" spans="8:13">
      <c r="H1811" s="244"/>
      <c r="I1811" s="244"/>
      <c r="K1811" s="244"/>
      <c r="M1811" s="244"/>
    </row>
    <row r="1812" spans="8:13">
      <c r="H1812" s="244"/>
      <c r="I1812" s="244"/>
      <c r="K1812" s="244"/>
      <c r="M1812" s="244"/>
    </row>
    <row r="1813" spans="8:13">
      <c r="H1813" s="244"/>
      <c r="I1813" s="244"/>
      <c r="K1813" s="244"/>
      <c r="M1813" s="244"/>
    </row>
    <row r="1814" spans="8:13">
      <c r="H1814" s="244"/>
      <c r="I1814" s="244"/>
      <c r="K1814" s="244"/>
      <c r="M1814" s="244"/>
    </row>
    <row r="1815" spans="8:13">
      <c r="H1815" s="244"/>
      <c r="I1815" s="244"/>
      <c r="K1815" s="244"/>
      <c r="M1815" s="244"/>
    </row>
    <row r="1816" spans="8:13">
      <c r="H1816" s="244"/>
      <c r="I1816" s="244"/>
      <c r="K1816" s="244"/>
      <c r="M1816" s="244"/>
    </row>
    <row r="1817" spans="8:13">
      <c r="H1817" s="244"/>
      <c r="I1817" s="244"/>
      <c r="K1817" s="244"/>
      <c r="M1817" s="244"/>
    </row>
    <row r="1818" spans="8:13">
      <c r="H1818" s="244"/>
      <c r="I1818" s="244"/>
      <c r="K1818" s="244"/>
      <c r="M1818" s="244"/>
    </row>
    <row r="1819" spans="8:13">
      <c r="H1819" s="244"/>
      <c r="I1819" s="244"/>
      <c r="K1819" s="244"/>
      <c r="M1819" s="244"/>
    </row>
    <row r="1820" spans="8:13">
      <c r="H1820" s="244"/>
      <c r="I1820" s="244"/>
      <c r="K1820" s="244"/>
      <c r="M1820" s="244"/>
    </row>
    <row r="1821" spans="8:13">
      <c r="H1821" s="244"/>
      <c r="I1821" s="244"/>
      <c r="K1821" s="244"/>
      <c r="M1821" s="244"/>
    </row>
    <row r="1822" spans="8:13">
      <c r="H1822" s="244"/>
      <c r="I1822" s="244"/>
      <c r="K1822" s="244"/>
      <c r="M1822" s="244"/>
    </row>
    <row r="1823" spans="8:13">
      <c r="H1823" s="244"/>
      <c r="I1823" s="244"/>
      <c r="K1823" s="244"/>
      <c r="M1823" s="244"/>
    </row>
    <row r="1824" spans="8:13">
      <c r="H1824" s="244"/>
      <c r="I1824" s="244"/>
      <c r="K1824" s="244"/>
      <c r="M1824" s="244"/>
    </row>
    <row r="1825" spans="8:13">
      <c r="H1825" s="244"/>
      <c r="I1825" s="244"/>
      <c r="K1825" s="244"/>
      <c r="M1825" s="244"/>
    </row>
    <row r="1826" spans="8:13">
      <c r="H1826" s="244"/>
      <c r="I1826" s="244"/>
      <c r="K1826" s="244"/>
      <c r="M1826" s="244"/>
    </row>
    <row r="1827" spans="8:13">
      <c r="H1827" s="244"/>
      <c r="I1827" s="244"/>
      <c r="K1827" s="244"/>
      <c r="M1827" s="244"/>
    </row>
    <row r="1828" spans="8:13">
      <c r="H1828" s="244"/>
      <c r="I1828" s="244"/>
      <c r="K1828" s="244"/>
      <c r="M1828" s="244"/>
    </row>
    <row r="1829" spans="8:13">
      <c r="H1829" s="244"/>
      <c r="I1829" s="244"/>
      <c r="K1829" s="244"/>
      <c r="M1829" s="244"/>
    </row>
    <row r="1830" spans="8:13">
      <c r="H1830" s="244"/>
      <c r="I1830" s="244"/>
      <c r="K1830" s="244"/>
      <c r="M1830" s="244"/>
    </row>
    <row r="1831" spans="8:13">
      <c r="H1831" s="244"/>
      <c r="I1831" s="244"/>
      <c r="K1831" s="244"/>
      <c r="M1831" s="244"/>
    </row>
    <row r="1832" spans="8:13">
      <c r="H1832" s="244"/>
      <c r="I1832" s="244"/>
      <c r="K1832" s="244"/>
      <c r="M1832" s="244"/>
    </row>
    <row r="1833" spans="8:13">
      <c r="H1833" s="244"/>
      <c r="I1833" s="244"/>
      <c r="K1833" s="244"/>
      <c r="M1833" s="244"/>
    </row>
    <row r="1834" spans="8:13">
      <c r="H1834" s="244"/>
      <c r="I1834" s="244"/>
      <c r="K1834" s="244"/>
      <c r="M1834" s="244"/>
    </row>
    <row r="1835" spans="8:13">
      <c r="H1835" s="244"/>
      <c r="I1835" s="244"/>
      <c r="K1835" s="244"/>
      <c r="M1835" s="244"/>
    </row>
    <row r="1836" spans="8:13">
      <c r="H1836" s="244"/>
      <c r="I1836" s="244"/>
      <c r="K1836" s="244"/>
      <c r="M1836" s="244"/>
    </row>
    <row r="1837" spans="8:13">
      <c r="H1837" s="244"/>
      <c r="I1837" s="244"/>
      <c r="K1837" s="244"/>
      <c r="M1837" s="244"/>
    </row>
    <row r="1838" spans="8:13">
      <c r="H1838" s="244"/>
      <c r="I1838" s="244"/>
      <c r="K1838" s="244"/>
      <c r="M1838" s="244"/>
    </row>
    <row r="1839" spans="8:13">
      <c r="H1839" s="244"/>
      <c r="I1839" s="244"/>
      <c r="K1839" s="244"/>
      <c r="M1839" s="244"/>
    </row>
    <row r="1840" spans="8:13">
      <c r="H1840" s="244"/>
      <c r="I1840" s="244"/>
      <c r="K1840" s="244"/>
      <c r="M1840" s="244"/>
    </row>
    <row r="1841" spans="8:13">
      <c r="H1841" s="244"/>
      <c r="I1841" s="244"/>
      <c r="K1841" s="244"/>
      <c r="M1841" s="244"/>
    </row>
    <row r="1842" spans="8:13">
      <c r="H1842" s="244"/>
      <c r="I1842" s="244"/>
      <c r="K1842" s="244"/>
      <c r="M1842" s="244"/>
    </row>
    <row r="1843" spans="8:13">
      <c r="H1843" s="244"/>
      <c r="I1843" s="244"/>
      <c r="K1843" s="244"/>
      <c r="M1843" s="244"/>
    </row>
    <row r="1844" spans="8:13">
      <c r="H1844" s="244"/>
      <c r="I1844" s="244"/>
      <c r="K1844" s="244"/>
      <c r="M1844" s="244"/>
    </row>
    <row r="1845" spans="8:13">
      <c r="H1845" s="244"/>
      <c r="I1845" s="244"/>
      <c r="K1845" s="244"/>
      <c r="M1845" s="244"/>
    </row>
    <row r="1846" spans="8:13">
      <c r="H1846" s="244"/>
      <c r="I1846" s="244"/>
      <c r="K1846" s="244"/>
      <c r="M1846" s="244"/>
    </row>
    <row r="1847" spans="8:13">
      <c r="H1847" s="244"/>
      <c r="I1847" s="244"/>
      <c r="K1847" s="244"/>
      <c r="M1847" s="244"/>
    </row>
    <row r="1848" spans="8:13">
      <c r="H1848" s="244"/>
      <c r="I1848" s="244"/>
      <c r="K1848" s="244"/>
      <c r="M1848" s="244"/>
    </row>
    <row r="1849" spans="8:13">
      <c r="H1849" s="244"/>
      <c r="I1849" s="244"/>
      <c r="K1849" s="244"/>
      <c r="M1849" s="244"/>
    </row>
    <row r="1850" spans="8:13">
      <c r="H1850" s="244"/>
      <c r="I1850" s="244"/>
      <c r="K1850" s="244"/>
      <c r="M1850" s="244"/>
    </row>
    <row r="1851" spans="8:13">
      <c r="H1851" s="244"/>
      <c r="I1851" s="244"/>
      <c r="K1851" s="244"/>
      <c r="M1851" s="244"/>
    </row>
    <row r="1852" spans="8:13">
      <c r="H1852" s="244"/>
      <c r="I1852" s="244"/>
      <c r="K1852" s="244"/>
      <c r="M1852" s="244"/>
    </row>
    <row r="1853" spans="8:13">
      <c r="H1853" s="244"/>
      <c r="I1853" s="244"/>
      <c r="K1853" s="244"/>
      <c r="M1853" s="244"/>
    </row>
    <row r="1854" spans="8:13">
      <c r="H1854" s="244"/>
      <c r="I1854" s="244"/>
      <c r="K1854" s="244"/>
      <c r="M1854" s="244"/>
    </row>
    <row r="1855" spans="8:13">
      <c r="H1855" s="244"/>
      <c r="I1855" s="244"/>
      <c r="K1855" s="244"/>
      <c r="M1855" s="244"/>
    </row>
    <row r="1856" spans="8:13">
      <c r="H1856" s="244"/>
      <c r="I1856" s="244"/>
      <c r="K1856" s="244"/>
      <c r="M1856" s="244"/>
    </row>
    <row r="1857" spans="8:13">
      <c r="H1857" s="244"/>
      <c r="I1857" s="244"/>
      <c r="K1857" s="244"/>
      <c r="M1857" s="244"/>
    </row>
    <row r="1858" spans="8:13">
      <c r="H1858" s="244"/>
      <c r="I1858" s="244"/>
      <c r="K1858" s="244"/>
      <c r="M1858" s="244"/>
    </row>
    <row r="1859" spans="8:13">
      <c r="H1859" s="244"/>
      <c r="I1859" s="244"/>
      <c r="K1859" s="244"/>
      <c r="M1859" s="244"/>
    </row>
    <row r="1860" spans="8:13">
      <c r="H1860" s="244"/>
      <c r="I1860" s="244"/>
      <c r="K1860" s="244"/>
      <c r="M1860" s="244"/>
    </row>
    <row r="1861" spans="8:13">
      <c r="H1861" s="244"/>
      <c r="I1861" s="244"/>
      <c r="K1861" s="244"/>
      <c r="M1861" s="244"/>
    </row>
    <row r="1862" spans="8:13">
      <c r="H1862" s="244"/>
      <c r="I1862" s="244"/>
      <c r="K1862" s="244"/>
      <c r="M1862" s="244"/>
    </row>
    <row r="1863" spans="8:13">
      <c r="H1863" s="244"/>
      <c r="I1863" s="244"/>
      <c r="K1863" s="244"/>
      <c r="M1863" s="244"/>
    </row>
    <row r="1864" spans="8:13">
      <c r="H1864" s="244"/>
      <c r="I1864" s="244"/>
      <c r="K1864" s="244"/>
      <c r="M1864" s="244"/>
    </row>
    <row r="1865" spans="8:13">
      <c r="H1865" s="244"/>
      <c r="I1865" s="244"/>
      <c r="K1865" s="244"/>
      <c r="M1865" s="244"/>
    </row>
    <row r="1866" spans="8:13">
      <c r="H1866" s="244"/>
      <c r="I1866" s="244"/>
      <c r="K1866" s="244"/>
      <c r="M1866" s="244"/>
    </row>
    <row r="1867" spans="8:13">
      <c r="H1867" s="244"/>
      <c r="I1867" s="244"/>
      <c r="K1867" s="244"/>
      <c r="M1867" s="244"/>
    </row>
    <row r="1868" spans="8:13">
      <c r="H1868" s="244"/>
      <c r="I1868" s="244"/>
      <c r="K1868" s="244"/>
      <c r="M1868" s="244"/>
    </row>
    <row r="1869" spans="8:13">
      <c r="H1869" s="244"/>
      <c r="I1869" s="244"/>
      <c r="K1869" s="244"/>
      <c r="M1869" s="244"/>
    </row>
    <row r="1870" spans="8:13">
      <c r="H1870" s="244"/>
      <c r="I1870" s="244"/>
      <c r="K1870" s="244"/>
      <c r="M1870" s="244"/>
    </row>
    <row r="1871" spans="8:13">
      <c r="H1871" s="244"/>
      <c r="I1871" s="244"/>
      <c r="K1871" s="244"/>
      <c r="M1871" s="244"/>
    </row>
    <row r="1872" spans="8:13">
      <c r="H1872" s="244"/>
      <c r="I1872" s="244"/>
      <c r="K1872" s="244"/>
      <c r="M1872" s="244"/>
    </row>
    <row r="1873" spans="8:13">
      <c r="H1873" s="244"/>
      <c r="I1873" s="244"/>
      <c r="K1873" s="244"/>
      <c r="M1873" s="244"/>
    </row>
    <row r="1874" spans="8:13">
      <c r="H1874" s="244"/>
      <c r="I1874" s="244"/>
      <c r="K1874" s="244"/>
      <c r="M1874" s="244"/>
    </row>
    <row r="1875" spans="8:13">
      <c r="H1875" s="244"/>
      <c r="I1875" s="244"/>
      <c r="K1875" s="244"/>
      <c r="M1875" s="244"/>
    </row>
    <row r="1876" spans="8:13">
      <c r="H1876" s="244"/>
      <c r="I1876" s="244"/>
      <c r="K1876" s="244"/>
      <c r="M1876" s="244"/>
    </row>
    <row r="1877" spans="8:13">
      <c r="H1877" s="244"/>
      <c r="I1877" s="244"/>
      <c r="K1877" s="244"/>
      <c r="M1877" s="244"/>
    </row>
    <row r="1878" spans="8:13">
      <c r="H1878" s="244"/>
      <c r="I1878" s="244"/>
      <c r="K1878" s="244"/>
      <c r="M1878" s="244"/>
    </row>
    <row r="1879" spans="8:13">
      <c r="H1879" s="244"/>
      <c r="I1879" s="244"/>
      <c r="K1879" s="244"/>
      <c r="M1879" s="244"/>
    </row>
    <row r="1880" spans="8:13">
      <c r="H1880" s="244"/>
      <c r="I1880" s="244"/>
      <c r="K1880" s="244"/>
      <c r="M1880" s="244"/>
    </row>
    <row r="1881" spans="8:13">
      <c r="H1881" s="244"/>
      <c r="I1881" s="244"/>
      <c r="K1881" s="244"/>
      <c r="M1881" s="244"/>
    </row>
    <row r="1882" spans="8:13">
      <c r="H1882" s="244"/>
      <c r="I1882" s="244"/>
      <c r="K1882" s="244"/>
      <c r="M1882" s="244"/>
    </row>
    <row r="1883" spans="8:13">
      <c r="H1883" s="244"/>
      <c r="I1883" s="244"/>
      <c r="K1883" s="244"/>
      <c r="M1883" s="244"/>
    </row>
    <row r="1884" spans="8:13">
      <c r="H1884" s="244"/>
      <c r="I1884" s="244"/>
      <c r="K1884" s="244"/>
      <c r="M1884" s="244"/>
    </row>
    <row r="1885" spans="8:13">
      <c r="H1885" s="244"/>
      <c r="I1885" s="244"/>
      <c r="K1885" s="244"/>
      <c r="M1885" s="244"/>
    </row>
    <row r="1886" spans="8:13">
      <c r="H1886" s="244"/>
      <c r="I1886" s="244"/>
      <c r="K1886" s="244"/>
      <c r="M1886" s="244"/>
    </row>
    <row r="1887" spans="8:13">
      <c r="H1887" s="244"/>
      <c r="I1887" s="244"/>
      <c r="K1887" s="244"/>
      <c r="M1887" s="244"/>
    </row>
    <row r="1888" spans="8:13">
      <c r="H1888" s="244"/>
      <c r="I1888" s="244"/>
      <c r="K1888" s="244"/>
      <c r="M1888" s="244"/>
    </row>
    <row r="1889" spans="8:13">
      <c r="H1889" s="244"/>
      <c r="I1889" s="244"/>
      <c r="K1889" s="244"/>
      <c r="M1889" s="244"/>
    </row>
    <row r="1890" spans="8:13">
      <c r="H1890" s="244"/>
      <c r="I1890" s="244"/>
      <c r="K1890" s="244"/>
      <c r="M1890" s="244"/>
    </row>
    <row r="1891" spans="8:13">
      <c r="H1891" s="244"/>
      <c r="I1891" s="244"/>
      <c r="K1891" s="244"/>
      <c r="M1891" s="244"/>
    </row>
    <row r="1892" spans="8:13">
      <c r="H1892" s="244"/>
      <c r="I1892" s="244"/>
      <c r="K1892" s="244"/>
      <c r="M1892" s="244"/>
    </row>
    <row r="1893" spans="8:13">
      <c r="H1893" s="244"/>
      <c r="I1893" s="244"/>
      <c r="K1893" s="244"/>
      <c r="M1893" s="244"/>
    </row>
    <row r="1894" spans="8:13">
      <c r="H1894" s="244"/>
      <c r="I1894" s="244"/>
      <c r="K1894" s="244"/>
      <c r="M1894" s="244"/>
    </row>
    <row r="1895" spans="8:13">
      <c r="H1895" s="244"/>
      <c r="I1895" s="244"/>
      <c r="K1895" s="244"/>
      <c r="M1895" s="244"/>
    </row>
    <row r="1896" spans="8:13">
      <c r="H1896" s="244"/>
      <c r="I1896" s="244"/>
      <c r="K1896" s="244"/>
      <c r="M1896" s="244"/>
    </row>
    <row r="1897" spans="8:13">
      <c r="H1897" s="244"/>
      <c r="I1897" s="244"/>
      <c r="K1897" s="244"/>
      <c r="M1897" s="244"/>
    </row>
    <row r="1898" spans="8:13">
      <c r="H1898" s="244"/>
      <c r="I1898" s="244"/>
      <c r="K1898" s="244"/>
      <c r="M1898" s="244"/>
    </row>
    <row r="1899" spans="8:13">
      <c r="H1899" s="244"/>
      <c r="I1899" s="244"/>
      <c r="K1899" s="244"/>
      <c r="M1899" s="244"/>
    </row>
    <row r="1900" spans="8:13">
      <c r="H1900" s="244"/>
      <c r="I1900" s="244"/>
      <c r="K1900" s="244"/>
      <c r="M1900" s="244"/>
    </row>
    <row r="1901" spans="8:13">
      <c r="H1901" s="244"/>
      <c r="I1901" s="244"/>
      <c r="K1901" s="244"/>
      <c r="M1901" s="244"/>
    </row>
    <row r="1902" spans="8:13">
      <c r="H1902" s="244"/>
      <c r="I1902" s="244"/>
      <c r="K1902" s="244"/>
      <c r="M1902" s="244"/>
    </row>
    <row r="1903" spans="8:13">
      <c r="H1903" s="244"/>
      <c r="I1903" s="244"/>
      <c r="K1903" s="244"/>
      <c r="M1903" s="244"/>
    </row>
    <row r="1904" spans="8:13">
      <c r="H1904" s="244"/>
      <c r="I1904" s="244"/>
      <c r="K1904" s="244"/>
      <c r="M1904" s="244"/>
    </row>
    <row r="1905" spans="8:13">
      <c r="H1905" s="244"/>
      <c r="I1905" s="244"/>
      <c r="K1905" s="244"/>
      <c r="M1905" s="244"/>
    </row>
    <row r="1906" spans="8:13">
      <c r="H1906" s="244"/>
      <c r="I1906" s="244"/>
      <c r="K1906" s="244"/>
      <c r="M1906" s="244"/>
    </row>
    <row r="1907" spans="8:13">
      <c r="H1907" s="244"/>
      <c r="I1907" s="244"/>
      <c r="K1907" s="244"/>
      <c r="M1907" s="244"/>
    </row>
    <row r="1908" spans="8:13">
      <c r="H1908" s="244"/>
      <c r="I1908" s="244"/>
      <c r="K1908" s="244"/>
      <c r="M1908" s="244"/>
    </row>
    <row r="1909" spans="8:13">
      <c r="H1909" s="244"/>
      <c r="I1909" s="244"/>
      <c r="K1909" s="244"/>
      <c r="M1909" s="244"/>
    </row>
    <row r="1910" spans="8:13">
      <c r="H1910" s="244"/>
      <c r="I1910" s="244"/>
      <c r="K1910" s="244"/>
      <c r="M1910" s="244"/>
    </row>
    <row r="1911" spans="8:13">
      <c r="H1911" s="244"/>
      <c r="I1911" s="244"/>
      <c r="K1911" s="244"/>
      <c r="M1911" s="244"/>
    </row>
    <row r="1912" spans="8:13">
      <c r="H1912" s="244"/>
      <c r="I1912" s="244"/>
      <c r="K1912" s="244"/>
      <c r="M1912" s="244"/>
    </row>
    <row r="1913" spans="8:13">
      <c r="H1913" s="244"/>
      <c r="I1913" s="244"/>
      <c r="K1913" s="244"/>
      <c r="M1913" s="244"/>
    </row>
    <row r="1914" spans="8:13">
      <c r="H1914" s="244"/>
      <c r="I1914" s="244"/>
      <c r="K1914" s="244"/>
      <c r="M1914" s="244"/>
    </row>
    <row r="1915" spans="8:13">
      <c r="H1915" s="244"/>
      <c r="I1915" s="244"/>
      <c r="K1915" s="244"/>
      <c r="M1915" s="244"/>
    </row>
    <row r="1916" spans="8:13">
      <c r="H1916" s="244"/>
      <c r="I1916" s="244"/>
      <c r="K1916" s="244"/>
      <c r="M1916" s="244"/>
    </row>
    <row r="1917" spans="8:13">
      <c r="H1917" s="244"/>
      <c r="I1917" s="244"/>
      <c r="K1917" s="244"/>
      <c r="M1917" s="244"/>
    </row>
    <row r="1918" spans="8:13">
      <c r="H1918" s="244"/>
      <c r="I1918" s="244"/>
      <c r="K1918" s="244"/>
      <c r="M1918" s="244"/>
    </row>
    <row r="1919" spans="8:13">
      <c r="H1919" s="244"/>
      <c r="I1919" s="244"/>
      <c r="K1919" s="244"/>
      <c r="M1919" s="244"/>
    </row>
    <row r="1920" spans="8:13">
      <c r="H1920" s="244"/>
      <c r="I1920" s="244"/>
      <c r="K1920" s="244"/>
      <c r="M1920" s="244"/>
    </row>
    <row r="1921" spans="8:13">
      <c r="H1921" s="244"/>
      <c r="I1921" s="244"/>
      <c r="K1921" s="244"/>
      <c r="M1921" s="244"/>
    </row>
    <row r="1922" spans="8:13">
      <c r="H1922" s="244"/>
      <c r="I1922" s="244"/>
      <c r="K1922" s="244"/>
      <c r="M1922" s="244"/>
    </row>
    <row r="1923" spans="8:13">
      <c r="H1923" s="244"/>
      <c r="I1923" s="244"/>
      <c r="K1923" s="244"/>
      <c r="M1923" s="244"/>
    </row>
    <row r="1924" spans="8:13">
      <c r="H1924" s="244"/>
      <c r="I1924" s="244"/>
      <c r="K1924" s="244"/>
      <c r="M1924" s="244"/>
    </row>
    <row r="1925" spans="8:13">
      <c r="H1925" s="244"/>
      <c r="I1925" s="244"/>
      <c r="K1925" s="244"/>
      <c r="M1925" s="244"/>
    </row>
    <row r="1926" spans="8:13">
      <c r="H1926" s="244"/>
      <c r="I1926" s="244"/>
      <c r="K1926" s="244"/>
      <c r="M1926" s="244"/>
    </row>
    <row r="1927" spans="8:13">
      <c r="H1927" s="244"/>
      <c r="I1927" s="244"/>
      <c r="K1927" s="244"/>
      <c r="M1927" s="244"/>
    </row>
    <row r="1928" spans="8:13">
      <c r="H1928" s="244"/>
      <c r="I1928" s="244"/>
      <c r="K1928" s="244"/>
      <c r="M1928" s="244"/>
    </row>
    <row r="1929" spans="8:13">
      <c r="H1929" s="244"/>
      <c r="I1929" s="244"/>
      <c r="K1929" s="244"/>
      <c r="M1929" s="244"/>
    </row>
    <row r="1930" spans="8:13">
      <c r="H1930" s="244"/>
      <c r="I1930" s="244"/>
      <c r="K1930" s="244"/>
      <c r="M1930" s="244"/>
    </row>
    <row r="1931" spans="8:13">
      <c r="H1931" s="244"/>
      <c r="I1931" s="244"/>
      <c r="K1931" s="244"/>
      <c r="M1931" s="244"/>
    </row>
    <row r="1932" spans="8:13">
      <c r="H1932" s="244"/>
      <c r="I1932" s="244"/>
      <c r="K1932" s="244"/>
      <c r="M1932" s="244"/>
    </row>
    <row r="1933" spans="8:13">
      <c r="H1933" s="244"/>
      <c r="I1933" s="244"/>
      <c r="K1933" s="244"/>
      <c r="M1933" s="244"/>
    </row>
    <row r="1934" spans="8:13">
      <c r="H1934" s="244"/>
      <c r="I1934" s="244"/>
      <c r="K1934" s="244"/>
      <c r="M1934" s="244"/>
    </row>
    <row r="1935" spans="8:13">
      <c r="H1935" s="244"/>
      <c r="I1935" s="244"/>
      <c r="K1935" s="244"/>
      <c r="M1935" s="244"/>
    </row>
    <row r="1936" spans="8:13">
      <c r="H1936" s="244"/>
      <c r="I1936" s="244"/>
      <c r="K1936" s="244"/>
      <c r="M1936" s="244"/>
    </row>
    <row r="1937" spans="8:13">
      <c r="H1937" s="244"/>
      <c r="I1937" s="244"/>
      <c r="K1937" s="244"/>
      <c r="M1937" s="244"/>
    </row>
    <row r="1938" spans="8:13">
      <c r="H1938" s="244"/>
      <c r="I1938" s="244"/>
      <c r="K1938" s="244"/>
      <c r="M1938" s="244"/>
    </row>
    <row r="1939" spans="8:13">
      <c r="H1939" s="244"/>
      <c r="I1939" s="244"/>
      <c r="K1939" s="244"/>
      <c r="M1939" s="244"/>
    </row>
    <row r="1940" spans="8:13">
      <c r="H1940" s="244"/>
      <c r="I1940" s="244"/>
      <c r="K1940" s="244"/>
      <c r="M1940" s="244"/>
    </row>
    <row r="1941" spans="8:13">
      <c r="H1941" s="244"/>
      <c r="I1941" s="244"/>
      <c r="K1941" s="244"/>
      <c r="M1941" s="244"/>
    </row>
    <row r="1942" spans="8:13">
      <c r="H1942" s="244"/>
      <c r="I1942" s="244"/>
      <c r="K1942" s="244"/>
      <c r="M1942" s="244"/>
    </row>
    <row r="1943" spans="8:13">
      <c r="H1943" s="244"/>
      <c r="I1943" s="244"/>
      <c r="K1943" s="244"/>
      <c r="M1943" s="244"/>
    </row>
    <row r="1944" spans="8:13">
      <c r="H1944" s="244"/>
      <c r="I1944" s="244"/>
      <c r="K1944" s="244"/>
      <c r="M1944" s="244"/>
    </row>
    <row r="1945" spans="8:13">
      <c r="H1945" s="244"/>
      <c r="I1945" s="244"/>
      <c r="K1945" s="244"/>
      <c r="M1945" s="244"/>
    </row>
    <row r="1946" spans="8:13">
      <c r="H1946" s="244"/>
      <c r="I1946" s="244"/>
      <c r="K1946" s="244"/>
      <c r="M1946" s="244"/>
    </row>
    <row r="1947" spans="8:13">
      <c r="H1947" s="244"/>
      <c r="I1947" s="244"/>
      <c r="K1947" s="244"/>
      <c r="M1947" s="244"/>
    </row>
    <row r="1948" spans="8:13">
      <c r="H1948" s="244"/>
      <c r="I1948" s="244"/>
      <c r="K1948" s="244"/>
      <c r="M1948" s="244"/>
    </row>
    <row r="1949" spans="8:13">
      <c r="H1949" s="244"/>
      <c r="I1949" s="244"/>
      <c r="K1949" s="244"/>
      <c r="M1949" s="244"/>
    </row>
    <row r="1950" spans="8:13">
      <c r="H1950" s="244"/>
      <c r="I1950" s="244"/>
      <c r="K1950" s="244"/>
      <c r="M1950" s="244"/>
    </row>
    <row r="1951" spans="8:13">
      <c r="H1951" s="244"/>
      <c r="I1951" s="244"/>
      <c r="K1951" s="244"/>
      <c r="M1951" s="244"/>
    </row>
    <row r="1952" spans="8:13">
      <c r="H1952" s="244"/>
      <c r="I1952" s="244"/>
      <c r="K1952" s="244"/>
      <c r="M1952" s="244"/>
    </row>
    <row r="1953" spans="8:13">
      <c r="H1953" s="244"/>
      <c r="I1953" s="244"/>
      <c r="K1953" s="244"/>
      <c r="M1953" s="244"/>
    </row>
    <row r="1954" spans="8:13">
      <c r="H1954" s="244"/>
      <c r="I1954" s="244"/>
      <c r="K1954" s="244"/>
      <c r="M1954" s="244"/>
    </row>
    <row r="1955" spans="8:13">
      <c r="H1955" s="244"/>
      <c r="I1955" s="244"/>
      <c r="K1955" s="244"/>
      <c r="M1955" s="244"/>
    </row>
    <row r="1956" spans="8:13">
      <c r="H1956" s="244"/>
      <c r="I1956" s="244"/>
      <c r="K1956" s="244"/>
      <c r="M1956" s="244"/>
    </row>
    <row r="1957" spans="8:13">
      <c r="H1957" s="244"/>
      <c r="I1957" s="244"/>
      <c r="K1957" s="244"/>
      <c r="M1957" s="244"/>
    </row>
    <row r="1958" spans="8:13">
      <c r="H1958" s="244"/>
      <c r="I1958" s="244"/>
      <c r="K1958" s="244"/>
      <c r="M1958" s="244"/>
    </row>
    <row r="1959" spans="8:13">
      <c r="H1959" s="244"/>
      <c r="I1959" s="244"/>
      <c r="K1959" s="244"/>
      <c r="M1959" s="244"/>
    </row>
    <row r="1960" spans="8:13">
      <c r="H1960" s="244"/>
      <c r="I1960" s="244"/>
      <c r="K1960" s="244"/>
      <c r="M1960" s="244"/>
    </row>
    <row r="1961" spans="8:13">
      <c r="H1961" s="244"/>
      <c r="I1961" s="244"/>
      <c r="K1961" s="244"/>
      <c r="M1961" s="244"/>
    </row>
    <row r="1962" spans="8:13">
      <c r="H1962" s="244"/>
      <c r="I1962" s="244"/>
      <c r="K1962" s="244"/>
      <c r="M1962" s="244"/>
    </row>
    <row r="1963" spans="8:13">
      <c r="H1963" s="244"/>
      <c r="I1963" s="244"/>
      <c r="K1963" s="244"/>
      <c r="M1963" s="244"/>
    </row>
    <row r="1964" spans="8:13">
      <c r="H1964" s="244"/>
      <c r="I1964" s="244"/>
      <c r="K1964" s="244"/>
      <c r="M1964" s="244"/>
    </row>
    <row r="1965" spans="8:13">
      <c r="H1965" s="244"/>
      <c r="I1965" s="244"/>
      <c r="K1965" s="244"/>
      <c r="M1965" s="244"/>
    </row>
    <row r="1966" spans="8:13">
      <c r="H1966" s="244"/>
      <c r="I1966" s="244"/>
      <c r="K1966" s="244"/>
      <c r="M1966" s="244"/>
    </row>
    <row r="1967" spans="8:13">
      <c r="H1967" s="244"/>
      <c r="I1967" s="244"/>
      <c r="K1967" s="244"/>
      <c r="M1967" s="244"/>
    </row>
    <row r="1968" spans="8:13">
      <c r="H1968" s="244"/>
      <c r="I1968" s="244"/>
      <c r="K1968" s="244"/>
      <c r="M1968" s="244"/>
    </row>
    <row r="1969" spans="8:13">
      <c r="H1969" s="244"/>
      <c r="I1969" s="244"/>
      <c r="K1969" s="244"/>
      <c r="M1969" s="244"/>
    </row>
    <row r="1970" spans="8:13">
      <c r="H1970" s="244"/>
      <c r="I1970" s="244"/>
      <c r="K1970" s="244"/>
      <c r="M1970" s="244"/>
    </row>
    <row r="1971" spans="8:13">
      <c r="H1971" s="244"/>
      <c r="I1971" s="244"/>
      <c r="K1971" s="244"/>
      <c r="M1971" s="244"/>
    </row>
    <row r="1972" spans="8:13">
      <c r="H1972" s="244"/>
      <c r="I1972" s="244"/>
      <c r="K1972" s="244"/>
      <c r="M1972" s="244"/>
    </row>
    <row r="1973" spans="8:13">
      <c r="H1973" s="244"/>
      <c r="I1973" s="244"/>
      <c r="K1973" s="244"/>
      <c r="M1973" s="244"/>
    </row>
    <row r="1974" spans="8:13">
      <c r="H1974" s="244"/>
      <c r="I1974" s="244"/>
      <c r="K1974" s="244"/>
      <c r="M1974" s="244"/>
    </row>
    <row r="1975" spans="8:13">
      <c r="H1975" s="244"/>
      <c r="I1975" s="244"/>
      <c r="K1975" s="244"/>
      <c r="M1975" s="244"/>
    </row>
    <row r="1976" spans="8:13">
      <c r="H1976" s="244"/>
      <c r="I1976" s="244"/>
      <c r="K1976" s="244"/>
      <c r="M1976" s="244"/>
    </row>
    <row r="1977" spans="8:13">
      <c r="H1977" s="244"/>
      <c r="I1977" s="244"/>
      <c r="K1977" s="244"/>
      <c r="M1977" s="244"/>
    </row>
    <row r="1978" spans="8:13">
      <c r="H1978" s="244"/>
      <c r="I1978" s="244"/>
      <c r="K1978" s="244"/>
      <c r="M1978" s="244"/>
    </row>
    <row r="1979" spans="8:13">
      <c r="H1979" s="244"/>
      <c r="I1979" s="244"/>
      <c r="K1979" s="244"/>
      <c r="M1979" s="244"/>
    </row>
    <row r="1980" spans="8:13">
      <c r="H1980" s="244"/>
      <c r="I1980" s="244"/>
      <c r="K1980" s="244"/>
      <c r="M1980" s="244"/>
    </row>
    <row r="1981" spans="8:13">
      <c r="H1981" s="244"/>
      <c r="I1981" s="244"/>
      <c r="K1981" s="244"/>
      <c r="M1981" s="244"/>
    </row>
    <row r="1982" spans="8:13">
      <c r="H1982" s="244"/>
      <c r="I1982" s="244"/>
      <c r="K1982" s="244"/>
      <c r="M1982" s="244"/>
    </row>
    <row r="1983" spans="8:13">
      <c r="H1983" s="244"/>
      <c r="I1983" s="244"/>
      <c r="K1983" s="244"/>
      <c r="M1983" s="244"/>
    </row>
    <row r="1984" spans="8:13">
      <c r="H1984" s="244"/>
      <c r="I1984" s="244"/>
      <c r="K1984" s="244"/>
      <c r="M1984" s="244"/>
    </row>
    <row r="1985" spans="8:13">
      <c r="H1985" s="244"/>
      <c r="I1985" s="244"/>
      <c r="K1985" s="244"/>
      <c r="M1985" s="244"/>
    </row>
    <row r="1986" spans="8:13">
      <c r="H1986" s="244"/>
      <c r="I1986" s="244"/>
      <c r="K1986" s="244"/>
      <c r="M1986" s="244"/>
    </row>
    <row r="1987" spans="8:13">
      <c r="H1987" s="244"/>
      <c r="I1987" s="244"/>
      <c r="K1987" s="244"/>
      <c r="M1987" s="244"/>
    </row>
    <row r="1988" spans="8:13">
      <c r="H1988" s="244"/>
      <c r="I1988" s="244"/>
      <c r="K1988" s="244"/>
      <c r="M1988" s="244"/>
    </row>
    <row r="1989" spans="8:13">
      <c r="H1989" s="244"/>
      <c r="I1989" s="244"/>
      <c r="K1989" s="244"/>
      <c r="M1989" s="244"/>
    </row>
    <row r="1990" spans="8:13">
      <c r="H1990" s="244"/>
      <c r="I1990" s="244"/>
      <c r="K1990" s="244"/>
      <c r="M1990" s="244"/>
    </row>
    <row r="1991" spans="8:13">
      <c r="H1991" s="244"/>
      <c r="I1991" s="244"/>
      <c r="K1991" s="244"/>
      <c r="M1991" s="244"/>
    </row>
    <row r="1992" spans="8:13">
      <c r="H1992" s="244"/>
      <c r="I1992" s="244"/>
      <c r="K1992" s="244"/>
      <c r="M1992" s="244"/>
    </row>
    <row r="1993" spans="8:13">
      <c r="H1993" s="244"/>
      <c r="I1993" s="244"/>
      <c r="K1993" s="244"/>
      <c r="M1993" s="244"/>
    </row>
    <row r="1994" spans="8:13">
      <c r="H1994" s="244"/>
      <c r="I1994" s="244"/>
      <c r="K1994" s="244"/>
      <c r="M1994" s="244"/>
    </row>
    <row r="1995" spans="8:13">
      <c r="H1995" s="244"/>
      <c r="I1995" s="244"/>
      <c r="K1995" s="244"/>
      <c r="M1995" s="244"/>
    </row>
    <row r="1996" spans="8:13">
      <c r="H1996" s="244"/>
      <c r="I1996" s="244"/>
      <c r="K1996" s="244"/>
      <c r="M1996" s="244"/>
    </row>
    <row r="1997" spans="8:13">
      <c r="H1997" s="244"/>
      <c r="I1997" s="244"/>
      <c r="K1997" s="244"/>
      <c r="M1997" s="244"/>
    </row>
    <row r="1998" spans="8:13">
      <c r="H1998" s="244"/>
      <c r="I1998" s="244"/>
      <c r="K1998" s="244"/>
      <c r="M1998" s="244"/>
    </row>
    <row r="1999" spans="8:13">
      <c r="H1999" s="244"/>
      <c r="I1999" s="244"/>
      <c r="K1999" s="244"/>
      <c r="M1999" s="244"/>
    </row>
    <row r="2000" spans="8:13">
      <c r="H2000" s="244"/>
      <c r="I2000" s="244"/>
      <c r="K2000" s="244"/>
      <c r="M2000" s="244"/>
    </row>
    <row r="2001" spans="8:13">
      <c r="H2001" s="244"/>
      <c r="I2001" s="244"/>
      <c r="K2001" s="244"/>
      <c r="M2001" s="244"/>
    </row>
    <row r="2002" spans="8:13">
      <c r="H2002" s="244"/>
      <c r="I2002" s="244"/>
      <c r="K2002" s="244"/>
      <c r="M2002" s="244"/>
    </row>
    <row r="2003" spans="8:13">
      <c r="H2003" s="244"/>
      <c r="I2003" s="244"/>
      <c r="K2003" s="244"/>
      <c r="M2003" s="244"/>
    </row>
    <row r="2004" spans="8:13">
      <c r="H2004" s="244"/>
      <c r="I2004" s="244"/>
      <c r="K2004" s="244"/>
      <c r="M2004" s="244"/>
    </row>
    <row r="2005" spans="8:13">
      <c r="H2005" s="244"/>
      <c r="I2005" s="244"/>
      <c r="K2005" s="244"/>
      <c r="M2005" s="244"/>
    </row>
    <row r="2006" spans="8:13">
      <c r="H2006" s="244"/>
      <c r="I2006" s="244"/>
      <c r="K2006" s="244"/>
      <c r="M2006" s="244"/>
    </row>
    <row r="2007" spans="8:13">
      <c r="H2007" s="244"/>
      <c r="I2007" s="244"/>
      <c r="K2007" s="244"/>
      <c r="M2007" s="244"/>
    </row>
    <row r="2008" spans="8:13">
      <c r="H2008" s="244"/>
      <c r="I2008" s="244"/>
      <c r="K2008" s="244"/>
      <c r="M2008" s="244"/>
    </row>
    <row r="2009" spans="8:13">
      <c r="H2009" s="244"/>
      <c r="I2009" s="244"/>
      <c r="K2009" s="244"/>
      <c r="M2009" s="244"/>
    </row>
    <row r="2010" spans="8:13">
      <c r="H2010" s="244"/>
      <c r="I2010" s="244"/>
      <c r="K2010" s="244"/>
      <c r="M2010" s="244"/>
    </row>
    <row r="2011" spans="8:13">
      <c r="H2011" s="244"/>
      <c r="I2011" s="244"/>
      <c r="K2011" s="244"/>
      <c r="M2011" s="244"/>
    </row>
    <row r="2012" spans="8:13">
      <c r="H2012" s="244"/>
      <c r="I2012" s="244"/>
      <c r="K2012" s="244"/>
      <c r="M2012" s="244"/>
    </row>
    <row r="2013" spans="8:13">
      <c r="H2013" s="244"/>
      <c r="I2013" s="244"/>
      <c r="K2013" s="244"/>
      <c r="M2013" s="244"/>
    </row>
    <row r="2014" spans="8:13">
      <c r="H2014" s="244"/>
      <c r="I2014" s="244"/>
      <c r="K2014" s="244"/>
      <c r="M2014" s="244"/>
    </row>
    <row r="2015" spans="8:13">
      <c r="H2015" s="244"/>
      <c r="I2015" s="244"/>
      <c r="K2015" s="244"/>
      <c r="M2015" s="244"/>
    </row>
    <row r="2016" spans="8:13">
      <c r="H2016" s="244"/>
      <c r="I2016" s="244"/>
      <c r="K2016" s="244"/>
      <c r="M2016" s="244"/>
    </row>
    <row r="2017" spans="8:13">
      <c r="H2017" s="244"/>
      <c r="I2017" s="244"/>
      <c r="K2017" s="244"/>
      <c r="M2017" s="244"/>
    </row>
    <row r="2018" spans="8:13">
      <c r="H2018" s="244"/>
      <c r="I2018" s="244"/>
      <c r="K2018" s="244"/>
      <c r="M2018" s="244"/>
    </row>
    <row r="2019" spans="8:13">
      <c r="H2019" s="244"/>
      <c r="I2019" s="244"/>
      <c r="K2019" s="244"/>
      <c r="M2019" s="244"/>
    </row>
    <row r="2020" spans="8:13">
      <c r="H2020" s="244"/>
      <c r="I2020" s="244"/>
      <c r="K2020" s="244"/>
      <c r="M2020" s="244"/>
    </row>
    <row r="2021" spans="8:13">
      <c r="H2021" s="244"/>
      <c r="I2021" s="244"/>
      <c r="K2021" s="244"/>
      <c r="M2021" s="244"/>
    </row>
    <row r="2022" spans="8:13">
      <c r="H2022" s="244"/>
      <c r="I2022" s="244"/>
      <c r="K2022" s="244"/>
      <c r="M2022" s="244"/>
    </row>
    <row r="2023" spans="8:13">
      <c r="H2023" s="244"/>
      <c r="I2023" s="244"/>
      <c r="K2023" s="244"/>
      <c r="M2023" s="244"/>
    </row>
    <row r="2024" spans="8:13">
      <c r="H2024" s="244"/>
      <c r="I2024" s="244"/>
      <c r="K2024" s="244"/>
      <c r="M2024" s="244"/>
    </row>
    <row r="2025" spans="8:13">
      <c r="H2025" s="244"/>
      <c r="I2025" s="244"/>
      <c r="K2025" s="244"/>
      <c r="M2025" s="244"/>
    </row>
    <row r="2026" spans="8:13">
      <c r="H2026" s="244"/>
      <c r="I2026" s="244"/>
      <c r="K2026" s="244"/>
      <c r="M2026" s="244"/>
    </row>
    <row r="2027" spans="8:13">
      <c r="H2027" s="244"/>
      <c r="I2027" s="244"/>
      <c r="K2027" s="244"/>
      <c r="M2027" s="244"/>
    </row>
    <row r="2028" spans="8:13">
      <c r="H2028" s="244"/>
      <c r="I2028" s="244"/>
      <c r="K2028" s="244"/>
      <c r="M2028" s="244"/>
    </row>
    <row r="2029" spans="8:13">
      <c r="H2029" s="244"/>
      <c r="I2029" s="244"/>
      <c r="K2029" s="244"/>
      <c r="M2029" s="244"/>
    </row>
    <row r="2030" spans="8:13">
      <c r="H2030" s="244"/>
      <c r="I2030" s="244"/>
      <c r="K2030" s="244"/>
      <c r="M2030" s="244"/>
    </row>
    <row r="2031" spans="8:13">
      <c r="H2031" s="244"/>
      <c r="I2031" s="244"/>
      <c r="K2031" s="244"/>
      <c r="M2031" s="244"/>
    </row>
    <row r="2032" spans="8:13">
      <c r="H2032" s="244"/>
      <c r="I2032" s="244"/>
      <c r="K2032" s="244"/>
      <c r="M2032" s="244"/>
    </row>
    <row r="2033" spans="8:13">
      <c r="H2033" s="244"/>
      <c r="I2033" s="244"/>
      <c r="K2033" s="244"/>
      <c r="M2033" s="244"/>
    </row>
    <row r="2034" spans="8:13">
      <c r="H2034" s="244"/>
      <c r="I2034" s="244"/>
      <c r="K2034" s="244"/>
      <c r="M2034" s="244"/>
    </row>
    <row r="2035" spans="8:13">
      <c r="H2035" s="244"/>
      <c r="I2035" s="244"/>
      <c r="K2035" s="244"/>
      <c r="M2035" s="244"/>
    </row>
    <row r="2036" spans="8:13">
      <c r="H2036" s="244"/>
      <c r="I2036" s="244"/>
      <c r="K2036" s="244"/>
      <c r="M2036" s="244"/>
    </row>
    <row r="2037" spans="8:13">
      <c r="H2037" s="244"/>
      <c r="I2037" s="244"/>
      <c r="K2037" s="244"/>
      <c r="M2037" s="244"/>
    </row>
    <row r="2038" spans="8:13">
      <c r="H2038" s="244"/>
      <c r="I2038" s="244"/>
      <c r="K2038" s="244"/>
      <c r="M2038" s="244"/>
    </row>
    <row r="2039" spans="8:13">
      <c r="H2039" s="244"/>
      <c r="I2039" s="244"/>
      <c r="K2039" s="244"/>
      <c r="M2039" s="244"/>
    </row>
    <row r="2040" spans="8:13">
      <c r="H2040" s="244"/>
      <c r="I2040" s="244"/>
      <c r="K2040" s="244"/>
      <c r="M2040" s="244"/>
    </row>
    <row r="2041" spans="8:13">
      <c r="H2041" s="244"/>
      <c r="I2041" s="244"/>
      <c r="K2041" s="244"/>
      <c r="M2041" s="244"/>
    </row>
    <row r="2042" spans="8:13">
      <c r="H2042" s="244"/>
      <c r="I2042" s="244"/>
      <c r="K2042" s="244"/>
      <c r="M2042" s="244"/>
    </row>
    <row r="2043" spans="8:13">
      <c r="H2043" s="244"/>
      <c r="I2043" s="244"/>
      <c r="K2043" s="244"/>
      <c r="M2043" s="244"/>
    </row>
    <row r="2044" spans="8:13">
      <c r="H2044" s="244"/>
      <c r="I2044" s="244"/>
      <c r="K2044" s="244"/>
      <c r="M2044" s="244"/>
    </row>
    <row r="2045" spans="8:13">
      <c r="H2045" s="244"/>
      <c r="I2045" s="244"/>
      <c r="K2045" s="244"/>
      <c r="M2045" s="244"/>
    </row>
    <row r="2046" spans="8:13">
      <c r="H2046" s="244"/>
      <c r="I2046" s="244"/>
      <c r="K2046" s="244"/>
      <c r="M2046" s="244"/>
    </row>
    <row r="2047" spans="8:13">
      <c r="H2047" s="244"/>
      <c r="I2047" s="244"/>
      <c r="K2047" s="244"/>
      <c r="M2047" s="244"/>
    </row>
    <row r="2048" spans="8:13">
      <c r="H2048" s="244"/>
      <c r="I2048" s="244"/>
      <c r="K2048" s="244"/>
      <c r="M2048" s="244"/>
    </row>
    <row r="2049" spans="8:13">
      <c r="H2049" s="244"/>
      <c r="I2049" s="244"/>
      <c r="K2049" s="244"/>
      <c r="M2049" s="244"/>
    </row>
    <row r="2050" spans="8:13">
      <c r="H2050" s="244"/>
      <c r="I2050" s="244"/>
      <c r="K2050" s="244"/>
      <c r="M2050" s="244"/>
    </row>
    <row r="2051" spans="8:13">
      <c r="H2051" s="244"/>
      <c r="I2051" s="244"/>
      <c r="K2051" s="244"/>
      <c r="M2051" s="244"/>
    </row>
    <row r="2052" spans="8:13">
      <c r="H2052" s="244"/>
      <c r="I2052" s="244"/>
      <c r="K2052" s="244"/>
      <c r="M2052" s="244"/>
    </row>
    <row r="2053" spans="8:13">
      <c r="H2053" s="244"/>
      <c r="I2053" s="244"/>
      <c r="K2053" s="244"/>
      <c r="M2053" s="244"/>
    </row>
    <row r="2054" spans="8:13">
      <c r="H2054" s="244"/>
      <c r="I2054" s="244"/>
      <c r="K2054" s="244"/>
      <c r="M2054" s="244"/>
    </row>
    <row r="2055" spans="8:13">
      <c r="H2055" s="244"/>
      <c r="I2055" s="244"/>
      <c r="K2055" s="244"/>
      <c r="M2055" s="244"/>
    </row>
    <row r="2056" spans="8:13">
      <c r="H2056" s="244"/>
      <c r="I2056" s="244"/>
      <c r="K2056" s="244"/>
      <c r="M2056" s="244"/>
    </row>
    <row r="2057" spans="8:13">
      <c r="H2057" s="244"/>
      <c r="I2057" s="244"/>
      <c r="K2057" s="244"/>
      <c r="M2057" s="244"/>
    </row>
    <row r="2058" spans="8:13">
      <c r="H2058" s="244"/>
      <c r="I2058" s="244"/>
      <c r="K2058" s="244"/>
      <c r="M2058" s="244"/>
    </row>
    <row r="2059" spans="8:13">
      <c r="H2059" s="244"/>
      <c r="I2059" s="244"/>
      <c r="K2059" s="244"/>
      <c r="M2059" s="244"/>
    </row>
    <row r="2060" spans="8:13">
      <c r="H2060" s="244"/>
      <c r="I2060" s="244"/>
      <c r="K2060" s="244"/>
      <c r="M2060" s="244"/>
    </row>
    <row r="2061" spans="8:13">
      <c r="H2061" s="244"/>
      <c r="I2061" s="244"/>
      <c r="K2061" s="244"/>
      <c r="M2061" s="244"/>
    </row>
    <row r="2062" spans="8:13">
      <c r="H2062" s="244"/>
      <c r="I2062" s="244"/>
      <c r="K2062" s="244"/>
      <c r="M2062" s="244"/>
    </row>
    <row r="2063" spans="8:13">
      <c r="H2063" s="244"/>
      <c r="I2063" s="244"/>
      <c r="K2063" s="244"/>
      <c r="M2063" s="244"/>
    </row>
    <row r="2064" spans="8:13">
      <c r="H2064" s="244"/>
      <c r="I2064" s="244"/>
      <c r="K2064" s="244"/>
      <c r="M2064" s="244"/>
    </row>
    <row r="2065" spans="8:13">
      <c r="H2065" s="244"/>
      <c r="I2065" s="244"/>
      <c r="K2065" s="244"/>
      <c r="M2065" s="244"/>
    </row>
    <row r="2066" spans="8:13">
      <c r="H2066" s="244"/>
      <c r="I2066" s="244"/>
      <c r="K2066" s="244"/>
      <c r="M2066" s="244"/>
    </row>
    <row r="2067" spans="8:13">
      <c r="H2067" s="244"/>
      <c r="I2067" s="244"/>
      <c r="K2067" s="244"/>
      <c r="M2067" s="244"/>
    </row>
    <row r="2068" spans="8:13">
      <c r="H2068" s="244"/>
      <c r="I2068" s="244"/>
      <c r="K2068" s="244"/>
      <c r="M2068" s="244"/>
    </row>
    <row r="2069" spans="8:13">
      <c r="H2069" s="244"/>
      <c r="I2069" s="244"/>
      <c r="K2069" s="244"/>
      <c r="M2069" s="244"/>
    </row>
    <row r="2070" spans="8:13">
      <c r="H2070" s="244"/>
      <c r="I2070" s="244"/>
      <c r="K2070" s="244"/>
      <c r="M2070" s="244"/>
    </row>
    <row r="2071" spans="8:13">
      <c r="H2071" s="244"/>
      <c r="I2071" s="244"/>
      <c r="K2071" s="244"/>
      <c r="M2071" s="244"/>
    </row>
    <row r="2072" spans="8:13">
      <c r="H2072" s="244"/>
      <c r="I2072" s="244"/>
      <c r="K2072" s="244"/>
      <c r="M2072" s="244"/>
    </row>
    <row r="2073" spans="8:13">
      <c r="H2073" s="244"/>
      <c r="I2073" s="244"/>
      <c r="K2073" s="244"/>
      <c r="M2073" s="244"/>
    </row>
    <row r="2074" spans="8:13">
      <c r="H2074" s="244"/>
      <c r="I2074" s="244"/>
      <c r="K2074" s="244"/>
      <c r="M2074" s="244"/>
    </row>
    <row r="2075" spans="8:13">
      <c r="H2075" s="244"/>
      <c r="I2075" s="244"/>
      <c r="K2075" s="244"/>
      <c r="M2075" s="244"/>
    </row>
    <row r="2076" spans="8:13">
      <c r="H2076" s="244"/>
      <c r="I2076" s="244"/>
      <c r="K2076" s="244"/>
      <c r="M2076" s="244"/>
    </row>
    <row r="2077" spans="8:13">
      <c r="H2077" s="244"/>
      <c r="I2077" s="244"/>
      <c r="K2077" s="244"/>
      <c r="M2077" s="244"/>
    </row>
    <row r="2078" spans="8:13">
      <c r="H2078" s="244"/>
      <c r="I2078" s="244"/>
      <c r="K2078" s="244"/>
      <c r="M2078" s="244"/>
    </row>
    <row r="2079" spans="8:13">
      <c r="H2079" s="244"/>
      <c r="I2079" s="244"/>
      <c r="K2079" s="244"/>
      <c r="M2079" s="244"/>
    </row>
    <row r="2080" spans="8:13">
      <c r="H2080" s="244"/>
      <c r="I2080" s="244"/>
      <c r="K2080" s="244"/>
      <c r="M2080" s="244"/>
    </row>
    <row r="2081" spans="8:13">
      <c r="H2081" s="244"/>
      <c r="I2081" s="244"/>
      <c r="K2081" s="244"/>
      <c r="M2081" s="244"/>
    </row>
    <row r="2082" spans="8:13">
      <c r="H2082" s="244"/>
      <c r="I2082" s="244"/>
      <c r="K2082" s="244"/>
      <c r="M2082" s="244"/>
    </row>
    <row r="2083" spans="8:13">
      <c r="H2083" s="244"/>
      <c r="I2083" s="244"/>
      <c r="K2083" s="244"/>
      <c r="M2083" s="244"/>
    </row>
    <row r="2084" spans="8:13">
      <c r="H2084" s="244"/>
      <c r="I2084" s="244"/>
      <c r="K2084" s="244"/>
      <c r="M2084" s="244"/>
    </row>
    <row r="2085" spans="8:13">
      <c r="H2085" s="244"/>
      <c r="I2085" s="244"/>
      <c r="K2085" s="244"/>
      <c r="M2085" s="244"/>
    </row>
    <row r="2086" spans="8:13">
      <c r="H2086" s="244"/>
      <c r="I2086" s="244"/>
      <c r="K2086" s="244"/>
      <c r="M2086" s="244"/>
    </row>
    <row r="2087" spans="8:13">
      <c r="H2087" s="244"/>
      <c r="I2087" s="244"/>
      <c r="K2087" s="244"/>
      <c r="M2087" s="244"/>
    </row>
    <row r="2088" spans="8:13">
      <c r="H2088" s="244"/>
      <c r="I2088" s="244"/>
      <c r="K2088" s="244"/>
      <c r="M2088" s="244"/>
    </row>
    <row r="2089" spans="8:13">
      <c r="H2089" s="244"/>
      <c r="I2089" s="244"/>
      <c r="K2089" s="244"/>
      <c r="M2089" s="244"/>
    </row>
    <row r="2090" spans="8:13">
      <c r="H2090" s="244"/>
      <c r="I2090" s="244"/>
      <c r="K2090" s="244"/>
      <c r="M2090" s="244"/>
    </row>
    <row r="2091" spans="8:13">
      <c r="H2091" s="244"/>
      <c r="I2091" s="244"/>
      <c r="K2091" s="244"/>
      <c r="M2091" s="244"/>
    </row>
    <row r="2092" spans="8:13">
      <c r="H2092" s="244"/>
      <c r="I2092" s="244"/>
      <c r="K2092" s="244"/>
      <c r="M2092" s="244"/>
    </row>
    <row r="2093" spans="8:13">
      <c r="H2093" s="244"/>
      <c r="I2093" s="244"/>
      <c r="K2093" s="244"/>
      <c r="M2093" s="244"/>
    </row>
    <row r="2094" spans="8:13">
      <c r="H2094" s="244"/>
      <c r="I2094" s="244"/>
      <c r="K2094" s="244"/>
      <c r="M2094" s="244"/>
    </row>
    <row r="2095" spans="8:13">
      <c r="H2095" s="244"/>
      <c r="I2095" s="244"/>
      <c r="K2095" s="244"/>
      <c r="M2095" s="244"/>
    </row>
    <row r="2096" spans="8:13">
      <c r="H2096" s="244"/>
      <c r="I2096" s="244"/>
      <c r="K2096" s="244"/>
      <c r="M2096" s="244"/>
    </row>
    <row r="2097" spans="8:13">
      <c r="H2097" s="244"/>
      <c r="I2097" s="244"/>
      <c r="K2097" s="244"/>
      <c r="M2097" s="244"/>
    </row>
    <row r="2098" spans="8:13">
      <c r="H2098" s="244"/>
      <c r="I2098" s="244"/>
      <c r="K2098" s="244"/>
      <c r="M2098" s="244"/>
    </row>
    <row r="2099" spans="8:13">
      <c r="H2099" s="244"/>
      <c r="I2099" s="244"/>
      <c r="K2099" s="244"/>
      <c r="M2099" s="244"/>
    </row>
    <row r="2100" spans="8:13">
      <c r="H2100" s="244"/>
      <c r="I2100" s="244"/>
      <c r="K2100" s="244"/>
      <c r="M2100" s="244"/>
    </row>
    <row r="2101" spans="8:13">
      <c r="H2101" s="244"/>
      <c r="I2101" s="244"/>
      <c r="K2101" s="244"/>
      <c r="M2101" s="244"/>
    </row>
    <row r="2102" spans="8:13">
      <c r="H2102" s="244"/>
      <c r="I2102" s="244"/>
      <c r="K2102" s="244"/>
      <c r="M2102" s="244"/>
    </row>
    <row r="2103" spans="8:13">
      <c r="H2103" s="244"/>
      <c r="I2103" s="244"/>
      <c r="K2103" s="244"/>
      <c r="M2103" s="244"/>
    </row>
    <row r="2104" spans="8:13">
      <c r="H2104" s="244"/>
      <c r="I2104" s="244"/>
      <c r="K2104" s="244"/>
      <c r="M2104" s="244"/>
    </row>
    <row r="2105" spans="8:13">
      <c r="H2105" s="244"/>
      <c r="I2105" s="244"/>
      <c r="K2105" s="244"/>
      <c r="M2105" s="244"/>
    </row>
    <row r="2106" spans="8:13">
      <c r="H2106" s="244"/>
      <c r="I2106" s="244"/>
      <c r="K2106" s="244"/>
      <c r="M2106" s="244"/>
    </row>
    <row r="2107" spans="8:13">
      <c r="H2107" s="244"/>
      <c r="I2107" s="244"/>
      <c r="K2107" s="244"/>
      <c r="M2107" s="244"/>
    </row>
    <row r="2108" spans="8:13">
      <c r="H2108" s="244"/>
      <c r="I2108" s="244"/>
      <c r="K2108" s="244"/>
      <c r="M2108" s="244"/>
    </row>
    <row r="2109" spans="8:13">
      <c r="H2109" s="244"/>
      <c r="I2109" s="244"/>
      <c r="K2109" s="244"/>
      <c r="M2109" s="244"/>
    </row>
    <row r="2110" spans="8:13">
      <c r="H2110" s="244"/>
      <c r="I2110" s="244"/>
      <c r="K2110" s="244"/>
      <c r="M2110" s="244"/>
    </row>
    <row r="2111" spans="8:13">
      <c r="H2111" s="244"/>
      <c r="I2111" s="244"/>
      <c r="K2111" s="244"/>
      <c r="M2111" s="244"/>
    </row>
    <row r="2112" spans="8:13">
      <c r="H2112" s="244"/>
      <c r="I2112" s="244"/>
      <c r="K2112" s="244"/>
      <c r="M2112" s="244"/>
    </row>
    <row r="2113" spans="8:13">
      <c r="H2113" s="244"/>
      <c r="I2113" s="244"/>
      <c r="K2113" s="244"/>
      <c r="M2113" s="244"/>
    </row>
    <row r="2114" spans="8:13">
      <c r="H2114" s="244"/>
      <c r="I2114" s="244"/>
      <c r="K2114" s="244"/>
      <c r="M2114" s="244"/>
    </row>
    <row r="2115" spans="8:13">
      <c r="H2115" s="244"/>
      <c r="I2115" s="244"/>
      <c r="K2115" s="244"/>
      <c r="M2115" s="244"/>
    </row>
    <row r="2116" spans="8:13">
      <c r="H2116" s="244"/>
      <c r="I2116" s="244"/>
      <c r="K2116" s="244"/>
      <c r="M2116" s="244"/>
    </row>
    <row r="2117" spans="8:13">
      <c r="H2117" s="244"/>
      <c r="I2117" s="244"/>
      <c r="K2117" s="244"/>
      <c r="M2117" s="244"/>
    </row>
    <row r="2118" spans="8:13">
      <c r="H2118" s="244"/>
      <c r="I2118" s="244"/>
      <c r="K2118" s="244"/>
      <c r="M2118" s="244"/>
    </row>
    <row r="2119" spans="8:13">
      <c r="H2119" s="244"/>
      <c r="I2119" s="244"/>
      <c r="K2119" s="244"/>
      <c r="M2119" s="244"/>
    </row>
    <row r="2120" spans="8:13">
      <c r="H2120" s="244"/>
      <c r="I2120" s="244"/>
      <c r="K2120" s="244"/>
      <c r="M2120" s="244"/>
    </row>
    <row r="2121" spans="8:13">
      <c r="H2121" s="244"/>
      <c r="I2121" s="244"/>
      <c r="K2121" s="244"/>
      <c r="M2121" s="244"/>
    </row>
    <row r="2122" spans="8:13">
      <c r="H2122" s="244"/>
      <c r="I2122" s="244"/>
      <c r="K2122" s="244"/>
      <c r="M2122" s="244"/>
    </row>
    <row r="2123" spans="8:13">
      <c r="H2123" s="244"/>
      <c r="I2123" s="244"/>
      <c r="K2123" s="244"/>
      <c r="M2123" s="244"/>
    </row>
    <row r="2124" spans="8:13">
      <c r="H2124" s="244"/>
      <c r="I2124" s="244"/>
      <c r="K2124" s="244"/>
      <c r="M2124" s="244"/>
    </row>
    <row r="2125" spans="8:13">
      <c r="H2125" s="244"/>
      <c r="I2125" s="244"/>
      <c r="K2125" s="244"/>
      <c r="M2125" s="244"/>
    </row>
    <row r="2126" spans="8:13">
      <c r="H2126" s="244"/>
      <c r="I2126" s="244"/>
      <c r="K2126" s="244"/>
      <c r="M2126" s="244"/>
    </row>
    <row r="2127" spans="8:13">
      <c r="H2127" s="244"/>
      <c r="I2127" s="244"/>
      <c r="K2127" s="244"/>
      <c r="M2127" s="244"/>
    </row>
    <row r="2128" spans="8:13">
      <c r="H2128" s="244"/>
      <c r="I2128" s="244"/>
      <c r="K2128" s="244"/>
      <c r="M2128" s="244"/>
    </row>
    <row r="2129" spans="8:13">
      <c r="H2129" s="244"/>
      <c r="I2129" s="244"/>
      <c r="K2129" s="244"/>
      <c r="M2129" s="244"/>
    </row>
    <row r="2130" spans="8:13">
      <c r="H2130" s="244"/>
      <c r="I2130" s="244"/>
      <c r="K2130" s="244"/>
      <c r="M2130" s="244"/>
    </row>
    <row r="2131" spans="8:13">
      <c r="H2131" s="244"/>
      <c r="I2131" s="244"/>
      <c r="K2131" s="244"/>
      <c r="M2131" s="244"/>
    </row>
    <row r="2132" spans="8:13">
      <c r="H2132" s="244"/>
      <c r="I2132" s="244"/>
      <c r="K2132" s="244"/>
      <c r="M2132" s="244"/>
    </row>
    <row r="2133" spans="8:13">
      <c r="H2133" s="244"/>
      <c r="I2133" s="244"/>
      <c r="K2133" s="244"/>
      <c r="M2133" s="244"/>
    </row>
    <row r="2134" spans="8:13">
      <c r="H2134" s="244"/>
      <c r="I2134" s="244"/>
      <c r="K2134" s="244"/>
      <c r="M2134" s="244"/>
    </row>
    <row r="2135" spans="8:13">
      <c r="H2135" s="244"/>
      <c r="I2135" s="244"/>
      <c r="K2135" s="244"/>
      <c r="M2135" s="244"/>
    </row>
    <row r="2136" spans="8:13">
      <c r="H2136" s="244"/>
      <c r="I2136" s="244"/>
      <c r="K2136" s="244"/>
      <c r="M2136" s="244"/>
    </row>
    <row r="2137" spans="8:13">
      <c r="H2137" s="244"/>
      <c r="I2137" s="244"/>
      <c r="K2137" s="244"/>
      <c r="M2137" s="244"/>
    </row>
    <row r="2138" spans="8:13">
      <c r="H2138" s="244"/>
      <c r="I2138" s="244"/>
      <c r="K2138" s="244"/>
      <c r="M2138" s="244"/>
    </row>
    <row r="2139" spans="8:13">
      <c r="H2139" s="244"/>
      <c r="I2139" s="244"/>
      <c r="K2139" s="244"/>
      <c r="M2139" s="244"/>
    </row>
    <row r="2140" spans="8:13">
      <c r="H2140" s="244"/>
      <c r="I2140" s="244"/>
      <c r="K2140" s="244"/>
      <c r="M2140" s="244"/>
    </row>
    <row r="2141" spans="8:13">
      <c r="H2141" s="244"/>
      <c r="I2141" s="244"/>
      <c r="K2141" s="244"/>
      <c r="M2141" s="244"/>
    </row>
    <row r="2142" spans="8:13">
      <c r="H2142" s="244"/>
      <c r="I2142" s="244"/>
      <c r="K2142" s="244"/>
      <c r="M2142" s="244"/>
    </row>
    <row r="2143" spans="8:13">
      <c r="H2143" s="244"/>
      <c r="I2143" s="244"/>
      <c r="K2143" s="244"/>
      <c r="M2143" s="244"/>
    </row>
    <row r="2144" spans="8:13">
      <c r="H2144" s="244"/>
      <c r="I2144" s="244"/>
      <c r="K2144" s="244"/>
      <c r="M2144" s="244"/>
    </row>
    <row r="2145" spans="8:13">
      <c r="H2145" s="244"/>
      <c r="I2145" s="244"/>
      <c r="K2145" s="244"/>
      <c r="M2145" s="244"/>
    </row>
  </sheetData>
  <sheetProtection algorithmName="SHA-512" hashValue="vxe9woa1lYva0KBiPupIFqdosE/v3wRGsNimNvJvIpA/xH9RtVjKa5+5eHqCySMSe8luFE/25PASIEt4HjudJg==" saltValue="C86k4zZiM2JdC1QD9U5tmw==" spinCount="100000" sheet="1" objects="1" scenarios="1"/>
  <dataValidations count="3">
    <dataValidation type="list" allowBlank="1" showInputMessage="1" showErrorMessage="1" sqref="H31 H35" xr:uid="{00000000-0002-0000-0C00-000000000000}">
      <formula1>$P$7:$P$8</formula1>
    </dataValidation>
    <dataValidation type="list" allowBlank="1" showInputMessage="1" showErrorMessage="1" sqref="H7" xr:uid="{00000000-0002-0000-0C00-000001000000}">
      <formula1>$P$7:$P$9</formula1>
    </dataValidation>
    <dataValidation type="list" allowBlank="1" showInputMessage="1" showErrorMessage="1" sqref="H13" xr:uid="{00000000-0002-0000-0C00-000002000000}">
      <formula1>$P$7:$P$11</formula1>
    </dataValidation>
  </dataValidations>
  <pageMargins left="0.7" right="0.7" top="0.78740157499999996" bottom="0.78740157499999996" header="0.3" footer="0.3"/>
  <pageSetup paperSize="9" scale="64" orientation="portrait" verticalDpi="200" r:id="rId1"/>
  <rowBreaks count="1" manualBreakCount="1">
    <brk id="83" max="12" man="1"/>
  </rowBreaks>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3"/>
  <dimension ref="A1:M191"/>
  <sheetViews>
    <sheetView showGridLines="0" zoomScaleNormal="100" zoomScaleSheetLayoutView="75" workbookViewId="0">
      <pane ySplit="7" topLeftCell="A8" activePane="bottomLeft" state="frozen"/>
      <selection pane="bottomLeft" activeCell="B2" sqref="B2:E2"/>
      <selection activeCell="B2" sqref="B2:I2"/>
    </sheetView>
  </sheetViews>
  <sheetFormatPr defaultColWidth="11.42578125" defaultRowHeight="12.75"/>
  <cols>
    <col min="1" max="1" width="11.42578125" customWidth="1"/>
    <col min="2" max="2" width="13.85546875" customWidth="1"/>
    <col min="3" max="3" width="55" customWidth="1"/>
    <col min="4" max="4" width="11.140625" customWidth="1"/>
    <col min="5" max="5" width="14" customWidth="1"/>
    <col min="6" max="6" width="10" style="118" customWidth="1"/>
    <col min="7" max="7" width="6.28515625" customWidth="1"/>
    <col min="8" max="8" width="2" customWidth="1"/>
    <col min="9" max="9" width="7.85546875" customWidth="1"/>
    <col min="10" max="10" width="12.28515625" customWidth="1"/>
    <col min="11" max="11" width="8.85546875" bestFit="1" customWidth="1"/>
    <col min="12" max="12" width="29" customWidth="1"/>
  </cols>
  <sheetData>
    <row r="1" spans="1:12">
      <c r="A1" s="176" t="s">
        <v>930</v>
      </c>
      <c r="F1" s="471"/>
    </row>
    <row r="2" spans="1:12" ht="15.75">
      <c r="B2" s="437" t="s">
        <v>931</v>
      </c>
      <c r="C2" s="438"/>
      <c r="D2" s="438"/>
      <c r="E2" s="439"/>
      <c r="F2" s="471"/>
      <c r="G2" s="146"/>
      <c r="H2" s="146"/>
      <c r="I2" s="146"/>
      <c r="J2" s="452" t="s">
        <v>932</v>
      </c>
    </row>
    <row r="3" spans="1:12">
      <c r="B3" s="62"/>
      <c r="E3" s="99"/>
      <c r="F3" s="471"/>
      <c r="G3" s="146"/>
      <c r="H3" s="146"/>
      <c r="I3" s="146"/>
      <c r="J3" s="452" t="s">
        <v>933</v>
      </c>
    </row>
    <row r="4" spans="1:12" ht="15">
      <c r="B4" s="105" t="s">
        <v>934</v>
      </c>
      <c r="C4" s="104" t="str">
        <f>CONCATENATE(TEXT(_UKZ,"#######"),"   ",_NAME)</f>
        <v xml:space="preserve">   </v>
      </c>
      <c r="D4" s="100"/>
      <c r="E4" s="99"/>
      <c r="F4" s="471"/>
      <c r="G4" s="146"/>
      <c r="H4" s="146"/>
      <c r="I4" s="147"/>
      <c r="J4" s="49" t="s">
        <v>935</v>
      </c>
      <c r="K4" s="4"/>
    </row>
    <row r="5" spans="1:12" ht="14.25">
      <c r="B5" s="105" t="s">
        <v>936</v>
      </c>
      <c r="C5" s="104">
        <f>_JAHR</f>
        <v>0</v>
      </c>
      <c r="D5" s="100"/>
      <c r="E5" s="99"/>
      <c r="F5" s="471"/>
      <c r="G5" s="146"/>
      <c r="H5" s="146" t="s">
        <v>937</v>
      </c>
      <c r="I5" s="146"/>
      <c r="J5" s="49" t="s">
        <v>938</v>
      </c>
      <c r="K5" s="4"/>
      <c r="L5" t="s">
        <v>939</v>
      </c>
    </row>
    <row r="6" spans="1:12">
      <c r="B6" s="62"/>
      <c r="E6" s="99"/>
      <c r="F6" s="471"/>
      <c r="G6" s="146" t="s">
        <v>938</v>
      </c>
      <c r="H6" s="146"/>
      <c r="I6" s="146" t="s">
        <v>940</v>
      </c>
      <c r="J6" s="49" t="s">
        <v>940</v>
      </c>
      <c r="L6" t="s">
        <v>941</v>
      </c>
    </row>
    <row r="7" spans="1:12">
      <c r="B7" s="101" t="s">
        <v>942</v>
      </c>
      <c r="C7" s="102" t="s">
        <v>943</v>
      </c>
      <c r="D7" s="102" t="s">
        <v>944</v>
      </c>
      <c r="E7" s="103" t="s">
        <v>945</v>
      </c>
      <c r="F7" s="158" t="s">
        <v>946</v>
      </c>
      <c r="G7" s="146"/>
      <c r="H7" s="146" t="s">
        <v>947</v>
      </c>
      <c r="I7" s="146"/>
      <c r="J7" s="49" t="s">
        <v>948</v>
      </c>
      <c r="L7" s="146" t="s">
        <v>949</v>
      </c>
    </row>
    <row r="8" spans="1:12">
      <c r="B8" s="5"/>
      <c r="C8" s="5"/>
      <c r="D8" s="5"/>
      <c r="E8" s="3"/>
      <c r="F8" s="45"/>
      <c r="G8" s="3"/>
    </row>
    <row r="9" spans="1:12" ht="15.75">
      <c r="B9" s="14" t="s">
        <v>950</v>
      </c>
      <c r="C9" s="5"/>
      <c r="D9" s="5"/>
      <c r="E9" s="3"/>
      <c r="F9" s="45"/>
      <c r="G9" s="3"/>
    </row>
    <row r="10" spans="1:12">
      <c r="B10" s="5"/>
      <c r="C10" s="5"/>
      <c r="D10" s="5"/>
      <c r="E10" s="3"/>
      <c r="F10" s="45"/>
    </row>
    <row r="11" spans="1:12" ht="15.75">
      <c r="B11" s="2" t="s">
        <v>951</v>
      </c>
      <c r="F11" s="45"/>
    </row>
    <row r="12" spans="1:12">
      <c r="B12" s="5"/>
      <c r="C12" s="5"/>
      <c r="D12" s="5"/>
      <c r="E12" s="3"/>
      <c r="F12" s="45"/>
    </row>
    <row r="13" spans="1:12">
      <c r="B13" s="1" t="s">
        <v>952</v>
      </c>
      <c r="F13" s="45"/>
    </row>
    <row r="14" spans="1:12" s="19" customFormat="1">
      <c r="B14" s="107" t="s">
        <v>953</v>
      </c>
      <c r="C14" s="111" t="s">
        <v>379</v>
      </c>
      <c r="D14" s="109" t="str">
        <f>IF(_WAEH=2,"TDM","Tsd. Euro")</f>
        <v>Tsd. Euro</v>
      </c>
      <c r="E14" s="110">
        <f>IF(ISBLANK(_GK10),0,_GK10/1000)</f>
        <v>0</v>
      </c>
      <c r="F14" s="45" t="s">
        <v>954</v>
      </c>
      <c r="L14" s="170"/>
    </row>
    <row r="15" spans="1:12" s="19" customFormat="1" ht="25.5">
      <c r="B15" s="107" t="s">
        <v>955</v>
      </c>
      <c r="C15" s="316" t="s">
        <v>956</v>
      </c>
      <c r="D15" s="109" t="s">
        <v>957</v>
      </c>
      <c r="E15" s="110">
        <f>IF(ISBLANK(_GK10),0,(_K01*1000-_AV15-_AV16+_VVF*(_UE01-_ES11-_ES12))/1000)</f>
        <v>0</v>
      </c>
      <c r="F15" s="45"/>
      <c r="L15" s="170"/>
    </row>
    <row r="16" spans="1:12" s="19" customFormat="1" ht="27" customHeight="1">
      <c r="B16" s="107" t="s">
        <v>958</v>
      </c>
      <c r="C16" s="111" t="s">
        <v>959</v>
      </c>
      <c r="D16" s="109" t="str">
        <f>IF(_WAEH=2,"TDM","Tsd. Euro")</f>
        <v>Tsd. Euro</v>
      </c>
      <c r="E16" s="110">
        <f>IF(ISBLANK(_EK10),0,(_EK10+_INV02+((_SP10-_INV02)*3/4))/1000)</f>
        <v>0</v>
      </c>
      <c r="F16" s="166" t="s">
        <v>960</v>
      </c>
      <c r="L16" s="170"/>
    </row>
    <row r="17" spans="2:12" s="19" customFormat="1" ht="27" customHeight="1">
      <c r="B17" s="163" t="s">
        <v>961</v>
      </c>
      <c r="C17" s="164" t="s">
        <v>962</v>
      </c>
      <c r="D17" s="274" t="s">
        <v>957</v>
      </c>
      <c r="E17" s="165">
        <f>IF(ISBLANK(_EK10),0,((_K02*1000-_AV15-_AV16)+_VVF*(_UE01-_ES11-_ES12))/1000)</f>
        <v>0</v>
      </c>
      <c r="F17" s="166" t="s">
        <v>963</v>
      </c>
      <c r="L17" s="170"/>
    </row>
    <row r="18" spans="2:12" s="19" customFormat="1">
      <c r="B18" s="107" t="s">
        <v>964</v>
      </c>
      <c r="C18" s="108" t="s">
        <v>965</v>
      </c>
      <c r="D18" s="109" t="str">
        <f t="shared" ref="D18:D46" si="0">IF(_WAEH=2,"TDM","Tsd. Euro")</f>
        <v>Tsd. Euro</v>
      </c>
      <c r="E18" s="110">
        <f>IF(_FK10="",0,(_FK10+_FK50+_SL10+_LV10+(_SP10/4))/1000)</f>
        <v>0</v>
      </c>
      <c r="F18" s="166" t="s">
        <v>954</v>
      </c>
      <c r="L18" s="170"/>
    </row>
    <row r="19" spans="2:12" s="19" customFormat="1">
      <c r="B19" s="107" t="s">
        <v>966</v>
      </c>
      <c r="C19" s="108" t="s">
        <v>967</v>
      </c>
      <c r="D19" s="109" t="str">
        <f t="shared" si="0"/>
        <v>Tsd. Euro</v>
      </c>
      <c r="E19" s="110">
        <f>IF(ISBLANK(_AV08),0,_AV08/1000)</f>
        <v>0</v>
      </c>
      <c r="F19" s="166" t="s">
        <v>968</v>
      </c>
      <c r="G19" s="106"/>
      <c r="L19" s="170"/>
    </row>
    <row r="20" spans="2:12" s="19" customFormat="1">
      <c r="B20" s="107" t="s">
        <v>969</v>
      </c>
      <c r="C20" s="316" t="s">
        <v>970</v>
      </c>
      <c r="D20" s="109" t="str">
        <f t="shared" si="0"/>
        <v>Tsd. Euro</v>
      </c>
      <c r="E20" s="110" t="e">
        <f>(((_BS10-_AV15-_AV16)+_VVF*(_UE01-_ES11-_ES12))/1000)</f>
        <v>#VALUE!</v>
      </c>
      <c r="F20" s="166"/>
      <c r="G20" s="106"/>
      <c r="L20" s="170"/>
    </row>
    <row r="21" spans="2:12" s="19" customFormat="1">
      <c r="B21" s="107" t="s">
        <v>971</v>
      </c>
      <c r="C21" s="108" t="s">
        <v>972</v>
      </c>
      <c r="D21" s="109" t="str">
        <f t="shared" si="0"/>
        <v>Tsd. Euro</v>
      </c>
      <c r="E21" s="110">
        <f>IF(ISBLANK(_AV11),0,_AV11/1000)</f>
        <v>0</v>
      </c>
      <c r="F21" s="166" t="s">
        <v>968</v>
      </c>
      <c r="G21" s="106"/>
      <c r="L21" s="170"/>
    </row>
    <row r="22" spans="2:12" s="19" customFormat="1" ht="25.5">
      <c r="B22" s="107" t="s">
        <v>973</v>
      </c>
      <c r="C22" s="316" t="s">
        <v>974</v>
      </c>
      <c r="D22" s="109" t="str">
        <f t="shared" si="0"/>
        <v>Tsd. Euro</v>
      </c>
      <c r="E22" s="519">
        <f>IF(_AV12=0,0,_AV12/1000)</f>
        <v>0</v>
      </c>
      <c r="F22" s="166" t="s">
        <v>968</v>
      </c>
      <c r="G22" s="106"/>
      <c r="L22" s="170"/>
    </row>
    <row r="23" spans="2:12" s="19" customFormat="1">
      <c r="B23" s="107" t="s">
        <v>975</v>
      </c>
      <c r="C23" s="316" t="s">
        <v>976</v>
      </c>
      <c r="D23" s="109" t="str">
        <f t="shared" si="0"/>
        <v>Tsd. Euro</v>
      </c>
      <c r="E23" s="519">
        <f>IF(_IK01=0,0,_IK01/1000)</f>
        <v>0</v>
      </c>
      <c r="F23" s="166" t="s">
        <v>977</v>
      </c>
      <c r="G23" s="106"/>
      <c r="L23" s="170"/>
    </row>
    <row r="24" spans="2:12" s="19" customFormat="1">
      <c r="B24" s="107" t="s">
        <v>978</v>
      </c>
      <c r="C24" s="108" t="s">
        <v>979</v>
      </c>
      <c r="D24" s="109" t="str">
        <f t="shared" si="0"/>
        <v>Tsd. Euro</v>
      </c>
      <c r="E24" s="110">
        <f>IF(ISBLANK(_GW10),0,_GW10/1000)</f>
        <v>0</v>
      </c>
      <c r="F24" s="166" t="s">
        <v>980</v>
      </c>
      <c r="G24" s="106"/>
      <c r="L24" s="170"/>
    </row>
    <row r="25" spans="2:12" s="19" customFormat="1" ht="25.5">
      <c r="B25" s="107" t="s">
        <v>981</v>
      </c>
      <c r="C25" s="111" t="s">
        <v>982</v>
      </c>
      <c r="D25" s="109" t="str">
        <f t="shared" si="0"/>
        <v>Tsd. Euro</v>
      </c>
      <c r="E25" s="519">
        <f>IF(ISBLANK(_GW10),0,((_GW10-_GW20+_XX28-_GR10-_XX50+_ST10+_AA04+_AA03-_EA01)+(_ZA10-_EZ02-_SE02-_EW01+_AA10-_AS05+_AS04+_AF10))/1000)</f>
        <v>0</v>
      </c>
      <c r="F25" s="166" t="s">
        <v>983</v>
      </c>
      <c r="G25" s="106"/>
      <c r="L25" s="170"/>
    </row>
    <row r="26" spans="2:12" s="19" customFormat="1" ht="38.25">
      <c r="B26" s="107" t="s">
        <v>984</v>
      </c>
      <c r="C26" s="111" t="s">
        <v>985</v>
      </c>
      <c r="D26" s="109" t="str">
        <f>IF(_WAEH=2,"DM/m²","Euro/m²")</f>
        <v>Euro/m²</v>
      </c>
      <c r="E26" s="112">
        <f>IF(ISBLANK(_GW10),0,(_GW10/(_EN10+_EN12)))</f>
        <v>0</v>
      </c>
      <c r="F26" s="184" t="s">
        <v>986</v>
      </c>
      <c r="G26" s="106"/>
      <c r="L26" s="170"/>
    </row>
    <row r="27" spans="2:12" s="19" customFormat="1" ht="25.5">
      <c r="B27" s="107" t="s">
        <v>987</v>
      </c>
      <c r="C27" s="111" t="s">
        <v>988</v>
      </c>
      <c r="D27" s="109" t="str">
        <f t="shared" si="0"/>
        <v>Tsd. Euro</v>
      </c>
      <c r="E27" s="519">
        <f>IF(ISBLANK(_GW10),0,((_GW10-_GW20+_XX28-_GR10-_XX50+_ST10+_AA04+_AA03-_EA01)+(_ZA10-_EZ02-_SE02-_EW01+_AA10-_AS05+_AS04+_AF10+(_IK01+_XX45-_SE03)))/1000)</f>
        <v>0</v>
      </c>
      <c r="F27" s="166" t="s">
        <v>983</v>
      </c>
      <c r="G27" s="106"/>
      <c r="L27" s="170"/>
    </row>
    <row r="28" spans="2:12" s="19" customFormat="1" ht="38.25">
      <c r="B28" s="107" t="s">
        <v>989</v>
      </c>
      <c r="C28" s="111" t="s">
        <v>990</v>
      </c>
      <c r="D28" s="109" t="str">
        <f>IF(_WAEH=2,"DM/m²","Euro/m²")</f>
        <v>Euro/m²</v>
      </c>
      <c r="E28" s="520">
        <f>IF(ISBLANK(_GW10),0,((_GW10-_GW20+_XX28-_GR10-_XX50+_ST10+_AA04+_AA03-_EA01)+(_ZA10-_EZ02-_SE02-_EW01+_AA10-_AS05+_AS04+_AF10))/(_EN10+_EN12))</f>
        <v>0</v>
      </c>
      <c r="F28" s="166" t="s">
        <v>983</v>
      </c>
      <c r="G28" s="106"/>
      <c r="L28" s="170"/>
    </row>
    <row r="29" spans="2:12" s="19" customFormat="1" ht="38.25">
      <c r="B29" s="107" t="s">
        <v>991</v>
      </c>
      <c r="C29" s="111" t="s">
        <v>992</v>
      </c>
      <c r="D29" s="109" t="str">
        <f>IF(_WAEH=2,"DM/m²","Euro/m²")</f>
        <v>Euro/m²</v>
      </c>
      <c r="E29" s="520" t="e">
        <f>IF(ISBLANK(_GW10),0,((_GW10-_GW20+_XX28-_GR10-_XX50+_ST10+_AA04+_AA03-_EA01)+(_ZA10-_EZ02-_SE02-_EW01+_AA10-_AS05+_AS04+_AF10)+(_IK01+_XX45-_SE03)))/(_EN10+_EN12)</f>
        <v>#DIV/0!</v>
      </c>
      <c r="F29" s="166" t="s">
        <v>983</v>
      </c>
      <c r="G29" s="106"/>
      <c r="L29" s="170"/>
    </row>
    <row r="30" spans="2:12" s="19" customFormat="1">
      <c r="B30" s="107" t="s">
        <v>993</v>
      </c>
      <c r="C30" s="268" t="s">
        <v>994</v>
      </c>
      <c r="D30" s="109" t="str">
        <f t="shared" si="0"/>
        <v>Tsd. Euro</v>
      </c>
      <c r="E30" s="110">
        <f>IF(ISBLANK(_UE10),0,_UE10/1000)</f>
        <v>0</v>
      </c>
      <c r="F30" s="166" t="s">
        <v>995</v>
      </c>
      <c r="G30" s="106"/>
      <c r="L30" s="170"/>
    </row>
    <row r="31" spans="2:12" s="19" customFormat="1">
      <c r="B31" s="107" t="s">
        <v>996</v>
      </c>
      <c r="C31" s="316" t="s">
        <v>997</v>
      </c>
      <c r="D31" s="109" t="str">
        <f t="shared" si="0"/>
        <v>Tsd. Euro</v>
      </c>
      <c r="E31" s="110">
        <f>IF(ISBLANK(_UE01),0,_UE01/1000)</f>
        <v>0</v>
      </c>
      <c r="F31" s="166" t="s">
        <v>995</v>
      </c>
      <c r="G31" s="106"/>
      <c r="L31" s="170"/>
    </row>
    <row r="32" spans="2:12" s="19" customFormat="1">
      <c r="B32" s="107" t="s">
        <v>998</v>
      </c>
      <c r="C32" s="316" t="s">
        <v>999</v>
      </c>
      <c r="D32" s="109" t="str">
        <f t="shared" si="0"/>
        <v>Tsd. Euro</v>
      </c>
      <c r="E32" s="519">
        <f>IF(AND(_ES11=0,_ES12=0),0,(_ES11+_ES12)/1000)</f>
        <v>0</v>
      </c>
      <c r="F32" s="166" t="s">
        <v>995</v>
      </c>
      <c r="G32" s="106"/>
      <c r="L32" s="170"/>
    </row>
    <row r="33" spans="2:12" s="19" customFormat="1">
      <c r="B33" s="107" t="s">
        <v>1000</v>
      </c>
      <c r="C33" s="316" t="s">
        <v>1001</v>
      </c>
      <c r="D33" s="109" t="str">
        <f t="shared" si="0"/>
        <v>Tsd. Euro</v>
      </c>
      <c r="E33" s="519">
        <f>IF(_ES02=0,0,_ES02/1000)</f>
        <v>0</v>
      </c>
      <c r="F33" s="166" t="s">
        <v>995</v>
      </c>
      <c r="G33" s="106"/>
      <c r="L33" s="170"/>
    </row>
    <row r="34" spans="2:12" s="19" customFormat="1">
      <c r="B34" s="107" t="s">
        <v>1002</v>
      </c>
      <c r="C34" s="316" t="s">
        <v>1003</v>
      </c>
      <c r="D34" s="109" t="str">
        <f t="shared" si="0"/>
        <v>Tsd. Euro</v>
      </c>
      <c r="E34" s="519">
        <f>IF(_UV25=0,0,_UV25/1000)</f>
        <v>0</v>
      </c>
      <c r="F34" s="166" t="s">
        <v>968</v>
      </c>
      <c r="G34" s="106"/>
      <c r="L34" s="170"/>
    </row>
    <row r="35" spans="2:12" s="19" customFormat="1">
      <c r="B35" s="107" t="s">
        <v>1004</v>
      </c>
      <c r="C35" s="316" t="s">
        <v>1005</v>
      </c>
      <c r="D35" s="109" t="str">
        <f t="shared" si="0"/>
        <v>Tsd. Euro</v>
      </c>
      <c r="E35" s="519">
        <f>IF(_AM01=0,0,_AM01/1000)</f>
        <v>0</v>
      </c>
      <c r="F35" s="166" t="s">
        <v>977</v>
      </c>
      <c r="G35" s="106"/>
      <c r="L35" s="170"/>
    </row>
    <row r="36" spans="2:12" s="19" customFormat="1">
      <c r="B36" s="107" t="s">
        <v>1006</v>
      </c>
      <c r="C36" s="108" t="s">
        <v>1007</v>
      </c>
      <c r="D36" s="109" t="str">
        <f t="shared" si="0"/>
        <v>Tsd. Euro</v>
      </c>
      <c r="E36" s="110">
        <f>IF(ISBLANK(_SE01),0,_SE01/1000)</f>
        <v>0</v>
      </c>
      <c r="F36" s="166" t="s">
        <v>1008</v>
      </c>
      <c r="G36" s="106"/>
      <c r="L36" s="170"/>
    </row>
    <row r="37" spans="2:12" s="19" customFormat="1" ht="25.5">
      <c r="B37" s="107" t="s">
        <v>1009</v>
      </c>
      <c r="C37" s="108" t="s">
        <v>1010</v>
      </c>
      <c r="D37" s="109" t="str">
        <f t="shared" si="0"/>
        <v>Tsd. Euro</v>
      </c>
      <c r="E37" s="110">
        <f>IF(ISBLANK(_AS01),0,_AS01/1000)</f>
        <v>0</v>
      </c>
      <c r="F37" s="166" t="s">
        <v>977</v>
      </c>
      <c r="G37" s="106"/>
      <c r="L37" s="170"/>
    </row>
    <row r="38" spans="2:12" s="19" customFormat="1" ht="63.75">
      <c r="B38" s="107" t="s">
        <v>1011</v>
      </c>
      <c r="C38" s="316" t="s">
        <v>1012</v>
      </c>
      <c r="D38" s="109" t="str">
        <f t="shared" si="0"/>
        <v>Tsd. Euro</v>
      </c>
      <c r="E38" s="110">
        <f>IF(ISBLANK(_AH01),0,_AH01/1000)</f>
        <v>0</v>
      </c>
      <c r="F38" s="166" t="s">
        <v>977</v>
      </c>
      <c r="G38" s="106"/>
      <c r="L38" s="170"/>
    </row>
    <row r="39" spans="2:12" s="19" customFormat="1">
      <c r="B39" s="107" t="s">
        <v>1013</v>
      </c>
      <c r="C39" s="108" t="s">
        <v>1014</v>
      </c>
      <c r="D39" s="109" t="str">
        <f t="shared" si="0"/>
        <v>Tsd. Euro</v>
      </c>
      <c r="E39" s="110">
        <f>IF(ISBLANK(_LG10),0,_LG10/1000)</f>
        <v>0</v>
      </c>
      <c r="F39" s="166" t="s">
        <v>977</v>
      </c>
      <c r="G39" s="106"/>
      <c r="L39" s="170"/>
    </row>
    <row r="40" spans="2:12" s="19" customFormat="1">
      <c r="B40" s="107" t="s">
        <v>1015</v>
      </c>
      <c r="C40" s="108" t="s">
        <v>1016</v>
      </c>
      <c r="D40" s="109" t="str">
        <f t="shared" si="0"/>
        <v>Tsd. Euro</v>
      </c>
      <c r="E40" s="110">
        <f>IF(_ZA01+_ZA02=0,0,(_ZA01+_ZA02+0.9*_ZA03)/1000)</f>
        <v>0</v>
      </c>
      <c r="F40" s="166" t="s">
        <v>980</v>
      </c>
      <c r="G40" s="106"/>
      <c r="L40" s="170"/>
    </row>
    <row r="41" spans="2:12" s="19" customFormat="1">
      <c r="B41" s="107" t="s">
        <v>1017</v>
      </c>
      <c r="C41" s="108" t="s">
        <v>1018</v>
      </c>
      <c r="D41" s="109" t="str">
        <f t="shared" si="0"/>
        <v>Tsd. Euro</v>
      </c>
      <c r="E41" s="110">
        <f>(_GW10-_GW20+_AA10+_ZA02+_AF10+(_SP10-_SP09)+(IF(_LR10="",0,_LR10)-_LR09+_LR09A)-_SE02-_ZE10+_ZW10)/1000</f>
        <v>0</v>
      </c>
      <c r="F41" s="216" t="s">
        <v>1019</v>
      </c>
      <c r="G41" s="106"/>
      <c r="L41" s="170"/>
    </row>
    <row r="42" spans="2:12" s="19" customFormat="1">
      <c r="B42" s="107" t="s">
        <v>1020</v>
      </c>
      <c r="C42" s="316" t="s">
        <v>1021</v>
      </c>
      <c r="D42" s="109" t="str">
        <f t="shared" si="0"/>
        <v>Tsd. Euro</v>
      </c>
      <c r="E42" s="519">
        <f>(_GW10-_GW20+_AA10+_ZA02+_AF10-_SE08+(_SP10-_SP09)+(IF(_LR10="",0,_LR10)-_LR09+_LR09A)-_SE02-_ZE10+_ZW10)/1000</f>
        <v>0</v>
      </c>
      <c r="F42" s="166" t="s">
        <v>1022</v>
      </c>
      <c r="G42" s="106"/>
      <c r="L42" s="170"/>
    </row>
    <row r="43" spans="2:12" s="19" customFormat="1">
      <c r="B43" s="107" t="s">
        <v>1023</v>
      </c>
      <c r="C43" s="316" t="s">
        <v>1024</v>
      </c>
      <c r="D43" s="109" t="str">
        <f t="shared" si="0"/>
        <v>Tsd. Euro</v>
      </c>
      <c r="E43" s="519">
        <f>(_GW10-_GW20+_IK01+_AA10+_ZA02+_AF10+(_SP10-_SP09)+(IF(_LR10="",0,_LR10)-_LR09+_LR09A)-_SE02-_ZE10+_ZW10)/1000</f>
        <v>0</v>
      </c>
      <c r="F43" s="166" t="s">
        <v>1022</v>
      </c>
      <c r="G43" s="106"/>
      <c r="L43" s="170"/>
    </row>
    <row r="44" spans="2:12" s="19" customFormat="1">
      <c r="B44" s="107" t="s">
        <v>1025</v>
      </c>
      <c r="C44" s="316" t="s">
        <v>1026</v>
      </c>
      <c r="D44" s="521" t="s">
        <v>957</v>
      </c>
      <c r="E44" s="519">
        <f>(_GW10-_GW20+_AA10+_ZA02+_AF10+(_SP10-_SP09)+(IF(_LR10="",0,_LR10)-_LR09+_LR09A)-_SE02)/1000</f>
        <v>0</v>
      </c>
      <c r="F44" s="166" t="s">
        <v>1022</v>
      </c>
      <c r="G44" s="106"/>
      <c r="L44" s="170"/>
    </row>
    <row r="45" spans="2:12" s="19" customFormat="1">
      <c r="B45" s="107" t="s">
        <v>1027</v>
      </c>
      <c r="C45" s="108" t="s">
        <v>1028</v>
      </c>
      <c r="D45" s="109" t="str">
        <f t="shared" si="0"/>
        <v>Tsd. Euro</v>
      </c>
      <c r="E45" s="110">
        <f>IF(ISBLANK(_TI10),0,_TI10/1000)</f>
        <v>0</v>
      </c>
      <c r="F45" s="166" t="s">
        <v>954</v>
      </c>
      <c r="G45" s="106"/>
      <c r="L45" s="170"/>
    </row>
    <row r="46" spans="2:12" s="19" customFormat="1" hidden="1">
      <c r="B46" s="107" t="s">
        <v>1029</v>
      </c>
      <c r="C46" s="316" t="s">
        <v>292</v>
      </c>
      <c r="D46" s="109" t="str">
        <f t="shared" si="0"/>
        <v>Tsd. Euro</v>
      </c>
      <c r="E46" s="519">
        <f>IF(_UV24=0,0,_UV24/1000)</f>
        <v>0</v>
      </c>
      <c r="F46" s="166" t="s">
        <v>968</v>
      </c>
      <c r="G46" s="106"/>
      <c r="L46" s="170"/>
    </row>
    <row r="47" spans="2:12" s="19" customFormat="1">
      <c r="B47" s="107"/>
      <c r="C47" s="108"/>
      <c r="D47" s="109"/>
      <c r="E47" s="113"/>
      <c r="F47" s="522"/>
      <c r="G47" s="106"/>
      <c r="L47" s="171"/>
    </row>
    <row r="48" spans="2:12" s="19" customFormat="1">
      <c r="B48" s="107" t="s">
        <v>1030</v>
      </c>
      <c r="C48" s="114"/>
      <c r="D48" s="109"/>
      <c r="E48" s="114"/>
      <c r="F48" s="523"/>
      <c r="L48" s="171"/>
    </row>
    <row r="49" spans="2:12" s="19" customFormat="1">
      <c r="B49" s="107" t="s">
        <v>1031</v>
      </c>
      <c r="C49" s="108" t="s">
        <v>1032</v>
      </c>
      <c r="D49" s="109" t="s">
        <v>797</v>
      </c>
      <c r="E49" s="110">
        <f>_EE01+(_EE02/7)+_EE03+_EE04/12</f>
        <v>0</v>
      </c>
      <c r="F49" s="166" t="s">
        <v>1033</v>
      </c>
      <c r="L49" s="170"/>
    </row>
    <row r="50" spans="2:12" s="19" customFormat="1">
      <c r="B50" s="107" t="s">
        <v>1034</v>
      </c>
      <c r="C50" s="108" t="s">
        <v>1035</v>
      </c>
      <c r="D50" s="109" t="s">
        <v>797</v>
      </c>
      <c r="E50" s="110">
        <f>_PE01+(_PE02/7)+_PE03</f>
        <v>0</v>
      </c>
      <c r="F50" s="166" t="s">
        <v>1033</v>
      </c>
      <c r="L50" s="170"/>
    </row>
    <row r="51" spans="2:12" s="19" customFormat="1">
      <c r="B51" s="107" t="s">
        <v>1036</v>
      </c>
      <c r="C51" s="108" t="s">
        <v>1037</v>
      </c>
      <c r="D51" s="109" t="s">
        <v>797</v>
      </c>
      <c r="E51" s="110">
        <f>IF(ISBLANK(_FE10),0,_FE10)</f>
        <v>0</v>
      </c>
      <c r="F51" s="166" t="s">
        <v>1033</v>
      </c>
      <c r="L51" s="170"/>
    </row>
    <row r="52" spans="2:12" s="19" customFormat="1">
      <c r="B52" s="107" t="s">
        <v>1038</v>
      </c>
      <c r="C52" s="108" t="s">
        <v>1039</v>
      </c>
      <c r="D52" s="109" t="s">
        <v>224</v>
      </c>
      <c r="E52" s="110">
        <f>IF(ISBLANK(_EN10),0,_EN10)</f>
        <v>0</v>
      </c>
      <c r="F52" s="166" t="s">
        <v>1033</v>
      </c>
      <c r="L52" s="170"/>
    </row>
    <row r="53" spans="2:12" s="19" customFormat="1" ht="25.5">
      <c r="B53" s="107" t="s">
        <v>1040</v>
      </c>
      <c r="C53" s="108" t="s">
        <v>1041</v>
      </c>
      <c r="D53" s="109" t="s">
        <v>224</v>
      </c>
      <c r="E53" s="110">
        <f>IF(ISBLANK(_EN12),0,_EN12)</f>
        <v>0</v>
      </c>
      <c r="F53" s="166" t="s">
        <v>1033</v>
      </c>
      <c r="L53" s="170"/>
    </row>
    <row r="54" spans="2:12" s="19" customFormat="1">
      <c r="B54" s="107" t="s">
        <v>1042</v>
      </c>
      <c r="C54" s="108" t="s">
        <v>1043</v>
      </c>
      <c r="D54" s="109" t="s">
        <v>224</v>
      </c>
      <c r="E54" s="110">
        <f>IF(ISBLANK(_EN11),0,_EN11)</f>
        <v>0</v>
      </c>
      <c r="F54" s="166" t="s">
        <v>1033</v>
      </c>
      <c r="L54" s="170"/>
    </row>
    <row r="55" spans="2:12" s="19" customFormat="1">
      <c r="B55" s="107" t="s">
        <v>1044</v>
      </c>
      <c r="C55" s="108" t="s">
        <v>1045</v>
      </c>
      <c r="D55" s="109" t="s">
        <v>224</v>
      </c>
      <c r="E55" s="110">
        <f>IF(ISBLANK(_EN13),0,_EN13)</f>
        <v>0</v>
      </c>
      <c r="F55" s="166" t="s">
        <v>1033</v>
      </c>
      <c r="L55" s="170"/>
    </row>
    <row r="56" spans="2:12" s="19" customFormat="1">
      <c r="B56" s="114"/>
      <c r="C56" s="114"/>
      <c r="D56" s="109"/>
      <c r="E56" s="113"/>
      <c r="F56" s="522"/>
      <c r="L56" s="171"/>
    </row>
    <row r="57" spans="2:12" s="19" customFormat="1" ht="15.75">
      <c r="B57" s="115" t="s">
        <v>1046</v>
      </c>
      <c r="C57" s="114"/>
      <c r="D57" s="109"/>
      <c r="E57" s="114"/>
      <c r="F57" s="523"/>
      <c r="L57" s="171"/>
    </row>
    <row r="58" spans="2:12" s="19" customFormat="1">
      <c r="B58" s="114"/>
      <c r="C58" s="114"/>
      <c r="D58" s="109"/>
      <c r="E58" s="113"/>
      <c r="F58" s="522"/>
      <c r="L58" s="171"/>
    </row>
    <row r="59" spans="2:12" s="19" customFormat="1">
      <c r="B59" s="107" t="s">
        <v>1047</v>
      </c>
      <c r="C59" s="114"/>
      <c r="D59" s="109"/>
      <c r="E59" s="114"/>
      <c r="F59" s="523"/>
      <c r="L59" s="171"/>
    </row>
    <row r="60" spans="2:12" s="19" customFormat="1" ht="25.5">
      <c r="B60" s="107" t="s">
        <v>1048</v>
      </c>
      <c r="C60" s="111" t="s">
        <v>1049</v>
      </c>
      <c r="D60" s="109" t="s">
        <v>1050</v>
      </c>
      <c r="E60" s="116">
        <f>IF(_GK10=0,0,_AV10*100/_GK10)</f>
        <v>0</v>
      </c>
      <c r="F60" s="184" t="s">
        <v>1051</v>
      </c>
      <c r="G60" s="148">
        <v>50</v>
      </c>
      <c r="H60" s="148"/>
      <c r="I60" s="148">
        <v>98</v>
      </c>
      <c r="J60" s="149" t="str">
        <f>IF(OR(E60&lt;G60,E60&gt;I60),"X","")</f>
        <v>X</v>
      </c>
      <c r="K60" s="524">
        <f>IF(J60="X",1,0)</f>
        <v>1</v>
      </c>
      <c r="L60" s="170"/>
    </row>
    <row r="61" spans="2:12" s="19" customFormat="1" ht="42" customHeight="1">
      <c r="B61" s="107" t="s">
        <v>1052</v>
      </c>
      <c r="C61" s="111" t="s">
        <v>1053</v>
      </c>
      <c r="D61" s="109" t="s">
        <v>1050</v>
      </c>
      <c r="E61" s="116">
        <f>IF(_AK08=0,0,_KA08*100/_AK08)</f>
        <v>0</v>
      </c>
      <c r="F61" s="184" t="s">
        <v>968</v>
      </c>
      <c r="G61" s="148">
        <v>5</v>
      </c>
      <c r="H61" s="148"/>
      <c r="I61" s="148">
        <v>75</v>
      </c>
      <c r="J61" s="149" t="str">
        <f t="shared" ref="J61:J72" si="1">IF(OR(E61&lt;G61,E61&gt;I61),"X","")</f>
        <v>X</v>
      </c>
      <c r="K61" s="524">
        <f t="shared" ref="K61:K72" si="2">IF(J61="X",1,0)</f>
        <v>1</v>
      </c>
      <c r="L61" s="170"/>
    </row>
    <row r="62" spans="2:12" s="19" customFormat="1" ht="51">
      <c r="B62" s="107" t="s">
        <v>1054</v>
      </c>
      <c r="C62" s="111" t="s">
        <v>1055</v>
      </c>
      <c r="D62" s="109" t="s">
        <v>1050</v>
      </c>
      <c r="E62" s="116">
        <f>IF(_AS01=0,0,_AV11*100/_AS01)</f>
        <v>0</v>
      </c>
      <c r="F62" s="184" t="s">
        <v>1056</v>
      </c>
      <c r="G62" s="148">
        <v>0</v>
      </c>
      <c r="H62" s="148"/>
      <c r="I62" s="148">
        <v>2000</v>
      </c>
      <c r="J62" s="149" t="str">
        <f t="shared" si="1"/>
        <v/>
      </c>
      <c r="K62" s="524">
        <f t="shared" si="2"/>
        <v>0</v>
      </c>
      <c r="L62" s="170"/>
    </row>
    <row r="63" spans="2:12" s="19" customFormat="1" ht="25.5">
      <c r="B63" s="107" t="s">
        <v>1057</v>
      </c>
      <c r="C63" s="111" t="s">
        <v>1058</v>
      </c>
      <c r="D63" s="109" t="s">
        <v>1050</v>
      </c>
      <c r="E63" s="116">
        <f>IF(_GK10=0,0,_K02*1000*100/_GK10)</f>
        <v>0</v>
      </c>
      <c r="F63" s="184" t="s">
        <v>1059</v>
      </c>
      <c r="G63" s="148">
        <v>5</v>
      </c>
      <c r="H63" s="148"/>
      <c r="I63" s="148">
        <v>85</v>
      </c>
      <c r="J63" s="149" t="str">
        <f t="shared" si="1"/>
        <v>X</v>
      </c>
      <c r="K63" s="524">
        <f t="shared" si="2"/>
        <v>1</v>
      </c>
      <c r="L63" s="170"/>
    </row>
    <row r="64" spans="2:12" s="19" customFormat="1" ht="41.25" customHeight="1">
      <c r="B64" s="107" t="s">
        <v>1060</v>
      </c>
      <c r="C64" s="111" t="s">
        <v>1061</v>
      </c>
      <c r="D64" s="109" t="s">
        <v>1050</v>
      </c>
      <c r="E64" s="116">
        <f>IF(_GK10=0,0,_K02A/_K01A*100)</f>
        <v>0</v>
      </c>
      <c r="F64" s="184"/>
      <c r="G64" s="148"/>
      <c r="H64" s="148"/>
      <c r="I64" s="148"/>
      <c r="J64" s="149"/>
      <c r="K64" s="524"/>
      <c r="L64" s="170"/>
    </row>
    <row r="65" spans="2:12" s="19" customFormat="1" ht="51">
      <c r="B65" s="107" t="s">
        <v>1</v>
      </c>
      <c r="C65" s="111" t="s">
        <v>1062</v>
      </c>
      <c r="D65" s="109" t="s">
        <v>1050</v>
      </c>
      <c r="E65" s="116">
        <f>IF(_GK10=0,0,((_K02*1000)+_RBAU+_INV02)*100/_GK10)</f>
        <v>0</v>
      </c>
      <c r="F65" s="184" t="s">
        <v>1059</v>
      </c>
      <c r="G65" s="148">
        <v>5</v>
      </c>
      <c r="H65" s="148"/>
      <c r="I65" s="148">
        <v>85</v>
      </c>
      <c r="J65" s="149" t="str">
        <f t="shared" si="1"/>
        <v>X</v>
      </c>
      <c r="K65" s="524">
        <f t="shared" si="2"/>
        <v>1</v>
      </c>
      <c r="L65" s="170"/>
    </row>
    <row r="66" spans="2:12" s="19" customFormat="1" ht="25.5">
      <c r="B66" s="107" t="s">
        <v>1063</v>
      </c>
      <c r="C66" s="111" t="s">
        <v>1064</v>
      </c>
      <c r="D66" s="109" t="s">
        <v>1050</v>
      </c>
      <c r="E66" s="116">
        <f>IF(_GK10=0,0,(_FK10+_FK50+_SL10+_LV10+(_SP10/4))*100/_GK10)</f>
        <v>0</v>
      </c>
      <c r="F66" s="184" t="s">
        <v>1059</v>
      </c>
      <c r="G66" s="148">
        <v>0</v>
      </c>
      <c r="H66" s="148"/>
      <c r="I66" s="148">
        <v>80</v>
      </c>
      <c r="J66" s="149" t="str">
        <f t="shared" si="1"/>
        <v/>
      </c>
      <c r="K66" s="524">
        <f t="shared" si="2"/>
        <v>0</v>
      </c>
      <c r="L66" s="170"/>
    </row>
    <row r="67" spans="2:12" s="19" customFormat="1" ht="25.5">
      <c r="B67" s="107" t="s">
        <v>1065</v>
      </c>
      <c r="C67" s="111" t="s">
        <v>1066</v>
      </c>
      <c r="D67" s="109" t="s">
        <v>1050</v>
      </c>
      <c r="E67" s="116">
        <f>IF(_GK10=0,0,(_FK10+_SP10/4+_FK50+_SL10+_LV10+_KV10+_LR10)*100/_GK10)</f>
        <v>0</v>
      </c>
      <c r="F67" s="184" t="s">
        <v>1059</v>
      </c>
      <c r="G67" s="148">
        <v>5</v>
      </c>
      <c r="H67" s="148"/>
      <c r="I67" s="148">
        <v>85</v>
      </c>
      <c r="J67" s="149" t="str">
        <f t="shared" si="1"/>
        <v>X</v>
      </c>
      <c r="K67" s="524">
        <f t="shared" si="2"/>
        <v>1</v>
      </c>
      <c r="L67" s="170"/>
    </row>
    <row r="68" spans="2:12" s="19" customFormat="1" ht="51">
      <c r="B68" s="107" t="s">
        <v>1067</v>
      </c>
      <c r="C68" s="111" t="s">
        <v>1068</v>
      </c>
      <c r="D68" s="521" t="s">
        <v>1050</v>
      </c>
      <c r="E68" s="116">
        <f>IF(_FK10+_SL10+_SL20=0,0,(_ZA01+_TI10+_ZA03)/(_FK10+_SL10+_SL20)*100)</f>
        <v>0</v>
      </c>
      <c r="F68" s="184" t="s">
        <v>1069</v>
      </c>
      <c r="G68" s="148"/>
      <c r="H68" s="148"/>
      <c r="I68" s="148"/>
      <c r="J68" s="149"/>
      <c r="K68" s="524"/>
      <c r="L68" s="170"/>
    </row>
    <row r="69" spans="2:12" s="19" customFormat="1" ht="25.5">
      <c r="B69" s="107" t="s">
        <v>1070</v>
      </c>
      <c r="C69" s="111" t="s">
        <v>1071</v>
      </c>
      <c r="D69" s="521" t="s">
        <v>1050</v>
      </c>
      <c r="E69" s="116">
        <f>IF(_K06A=0,0,(_K06A*1000/(_FK10+_SL10+_SL20)*100))</f>
        <v>0</v>
      </c>
      <c r="F69" s="184" t="s">
        <v>1069</v>
      </c>
      <c r="G69" s="148"/>
      <c r="H69" s="148"/>
      <c r="I69" s="148"/>
      <c r="J69" s="149"/>
      <c r="K69" s="524"/>
      <c r="L69" s="170"/>
    </row>
    <row r="70" spans="2:12" s="19" customFormat="1" ht="38.25">
      <c r="B70" s="107" t="s">
        <v>1072</v>
      </c>
      <c r="C70" s="111" t="s">
        <v>1073</v>
      </c>
      <c r="D70" s="109" t="s">
        <v>1050</v>
      </c>
      <c r="E70" s="116">
        <f>IF(_GK10=0,0,(_XX09+_XX08-_UV10)*100/(_K01A*1000))</f>
        <v>0</v>
      </c>
      <c r="F70" s="184" t="s">
        <v>1059</v>
      </c>
      <c r="G70" s="148"/>
      <c r="H70" s="148"/>
      <c r="I70" s="148"/>
      <c r="J70" s="149"/>
      <c r="K70" s="524"/>
      <c r="L70" s="170"/>
    </row>
    <row r="71" spans="2:12" s="19" customFormat="1" ht="38.25">
      <c r="B71" s="107" t="s">
        <v>1074</v>
      </c>
      <c r="C71" s="111" t="s">
        <v>1075</v>
      </c>
      <c r="D71" s="109" t="s">
        <v>1050</v>
      </c>
      <c r="E71" s="116">
        <f>IF(_AV10=0,0,(_EK10+_SP10+_LR10+_FK10+_LV10+_SL10)*100/_AV10)</f>
        <v>0</v>
      </c>
      <c r="F71" s="184" t="s">
        <v>1076</v>
      </c>
      <c r="G71" s="148">
        <v>90</v>
      </c>
      <c r="H71" s="148"/>
      <c r="I71" s="148">
        <v>150</v>
      </c>
      <c r="J71" s="149" t="str">
        <f>IF(OR(E71&lt;G71,E71&gt;I71),"X","")</f>
        <v>X</v>
      </c>
      <c r="K71" s="524">
        <f t="shared" si="2"/>
        <v>1</v>
      </c>
      <c r="L71" s="170"/>
    </row>
    <row r="72" spans="2:12" s="19" customFormat="1" ht="38.25">
      <c r="B72" s="107" t="s">
        <v>1077</v>
      </c>
      <c r="C72" s="111" t="s">
        <v>1078</v>
      </c>
      <c r="D72" s="109" t="s">
        <v>1050</v>
      </c>
      <c r="E72" s="116">
        <f>IF(_KV10=0,0,_UV10*100/_KV10)</f>
        <v>0</v>
      </c>
      <c r="F72" s="184" t="s">
        <v>1079</v>
      </c>
      <c r="G72" s="148">
        <v>90</v>
      </c>
      <c r="H72" s="148"/>
      <c r="I72" s="148">
        <v>3000</v>
      </c>
      <c r="J72" s="149" t="str">
        <f t="shared" si="1"/>
        <v>X</v>
      </c>
      <c r="K72" s="524">
        <f t="shared" si="2"/>
        <v>1</v>
      </c>
      <c r="L72" s="170"/>
    </row>
    <row r="73" spans="2:12" s="19" customFormat="1">
      <c r="B73" s="114"/>
      <c r="C73" s="108"/>
      <c r="D73" s="109"/>
      <c r="E73" s="117"/>
      <c r="F73" s="525"/>
      <c r="L73" s="171"/>
    </row>
    <row r="74" spans="2:12" s="19" customFormat="1">
      <c r="B74" s="107" t="s">
        <v>1080</v>
      </c>
      <c r="C74" s="114"/>
      <c r="D74" s="109"/>
      <c r="E74" s="114"/>
      <c r="F74" s="523"/>
      <c r="L74" s="171"/>
    </row>
    <row r="75" spans="2:12" s="19" customFormat="1" ht="40.5" customHeight="1">
      <c r="B75" s="107" t="s">
        <v>1081</v>
      </c>
      <c r="C75" s="111" t="s">
        <v>1082</v>
      </c>
      <c r="D75" s="109" t="s">
        <v>1050</v>
      </c>
      <c r="E75" s="116">
        <f>IF(_EK10+_SP10*3/4=0,0,(_GW10-_GW20+_ST10)*100/(_EK10+_INV02+((_SP10-_INV02)*3/4)))</f>
        <v>0</v>
      </c>
      <c r="F75" s="184" t="s">
        <v>1083</v>
      </c>
      <c r="L75" s="170"/>
    </row>
    <row r="76" spans="2:12" s="19" customFormat="1" ht="53.25" customHeight="1">
      <c r="B76" s="111" t="s">
        <v>1084</v>
      </c>
      <c r="C76" s="111" t="s">
        <v>1085</v>
      </c>
      <c r="D76" s="526" t="s">
        <v>1050</v>
      </c>
      <c r="E76" s="315">
        <f>IF(((_EK09+_SP09*3/4+_EK10+_SP10*3/4)/2)=0,0,(_GW10-_GW20+_ST10)*100/((_EK09+_INV01+(_SP09-_INV01)*3/4+_EK10+_INV02+(_SP10-_INV02)*3/4)/2))</f>
        <v>0</v>
      </c>
      <c r="F76" s="184" t="s">
        <v>1083</v>
      </c>
      <c r="L76" s="170"/>
    </row>
    <row r="77" spans="2:12" s="19" customFormat="1" ht="38.25">
      <c r="B77" s="111" t="s">
        <v>1086</v>
      </c>
      <c r="C77" s="111" t="s">
        <v>1087</v>
      </c>
      <c r="D77" s="526" t="s">
        <v>1050</v>
      </c>
      <c r="E77" s="116">
        <f>IF(_EK10+_SP10*3/4=0,0,(_GW10-_GW20)*100/(_EK10+_INV02+(_SP10-_INV02)*3/4))</f>
        <v>0</v>
      </c>
      <c r="F77" s="184" t="s">
        <v>1083</v>
      </c>
      <c r="L77" s="170"/>
    </row>
    <row r="78" spans="2:12" s="19" customFormat="1" ht="51">
      <c r="B78" s="111" t="s">
        <v>1088</v>
      </c>
      <c r="C78" s="111" t="s">
        <v>1089</v>
      </c>
      <c r="D78" s="526" t="s">
        <v>1050</v>
      </c>
      <c r="E78" s="315">
        <f>IF(((_EK09+_SP09*3/4+_EK10+_SP10*3/4)/2)=0,0,(_GW10-_GW20)*100/((_EK09+_SP09*3/4+_EK10+_SP10*3/4)/2))</f>
        <v>0</v>
      </c>
      <c r="F78" s="184" t="s">
        <v>1083</v>
      </c>
      <c r="L78" s="170"/>
    </row>
    <row r="79" spans="2:12" s="19" customFormat="1" ht="25.5">
      <c r="B79" s="111" t="s">
        <v>18</v>
      </c>
      <c r="C79" s="111" t="s">
        <v>1090</v>
      </c>
      <c r="D79" s="526" t="s">
        <v>1050</v>
      </c>
      <c r="E79" s="315">
        <f>IF(_K06A=0,0,(_K06A*1000/(_UE01-_ES11-_ES12)*100))</f>
        <v>0</v>
      </c>
      <c r="F79" s="184" t="s">
        <v>1083</v>
      </c>
      <c r="L79" s="170"/>
    </row>
    <row r="80" spans="2:12" s="19" customFormat="1" ht="38.25">
      <c r="B80" s="111" t="s">
        <v>1091</v>
      </c>
      <c r="C80" s="111" t="s">
        <v>1092</v>
      </c>
      <c r="D80" s="526" t="s">
        <v>1050</v>
      </c>
      <c r="E80" s="315">
        <f>IF(_K02A=0,0,(_GW10-_GW20)*100/(_K02A*1000))</f>
        <v>0</v>
      </c>
      <c r="F80" s="184" t="s">
        <v>1083</v>
      </c>
      <c r="L80" s="170"/>
    </row>
    <row r="81" spans="2:12" s="19" customFormat="1" ht="25.5">
      <c r="B81" s="111" t="s">
        <v>1093</v>
      </c>
      <c r="C81" s="111" t="s">
        <v>1094</v>
      </c>
      <c r="D81" s="526" t="s">
        <v>1050</v>
      </c>
      <c r="E81" s="315">
        <f>IF(_K06A=0,0,(_K06A/_K02A*100))</f>
        <v>0</v>
      </c>
      <c r="F81" s="184" t="s">
        <v>1083</v>
      </c>
      <c r="L81" s="170"/>
    </row>
    <row r="82" spans="2:12" s="19" customFormat="1" ht="38.25">
      <c r="B82" s="111" t="s">
        <v>1095</v>
      </c>
      <c r="C82" s="111" t="s">
        <v>1096</v>
      </c>
      <c r="D82" s="526" t="s">
        <v>1050</v>
      </c>
      <c r="E82" s="315">
        <f>IF((((_EK09+_SP09*3/4+_EK10+_SP10*3/4))/2)=0,0,(_GW10-_GW20+_ST10)*100/((_EK10+_INV02+(_SP10-_INV02)*3/4+_RBAU)))</f>
        <v>0</v>
      </c>
      <c r="F82" s="184" t="s">
        <v>1083</v>
      </c>
      <c r="L82" s="170"/>
    </row>
    <row r="83" spans="2:12" s="19" customFormat="1" ht="38.25">
      <c r="B83" s="107" t="s">
        <v>1097</v>
      </c>
      <c r="C83" s="111" t="s">
        <v>1098</v>
      </c>
      <c r="D83" s="109" t="s">
        <v>1050</v>
      </c>
      <c r="E83" s="116">
        <f>IF(_GK10=0,0,(_GW10-_GW20+_ST10+_ZA10)*100/_GK10)</f>
        <v>0</v>
      </c>
      <c r="F83" s="184" t="s">
        <v>1069</v>
      </c>
      <c r="L83" s="170"/>
    </row>
    <row r="84" spans="2:12" s="19" customFormat="1" ht="38.25">
      <c r="B84" s="107" t="s">
        <v>1099</v>
      </c>
      <c r="C84" s="111" t="s">
        <v>1100</v>
      </c>
      <c r="D84" s="109" t="s">
        <v>1050</v>
      </c>
      <c r="E84" s="116">
        <f>IF(_GK10=0,0,(_GW10-_GW20+_ZA10)*100/_GK10)</f>
        <v>0</v>
      </c>
      <c r="F84" s="184" t="s">
        <v>1069</v>
      </c>
      <c r="L84" s="170"/>
    </row>
    <row r="85" spans="2:12" s="19" customFormat="1" ht="51">
      <c r="B85" s="107" t="s">
        <v>1101</v>
      </c>
      <c r="C85" s="111" t="s">
        <v>1102</v>
      </c>
      <c r="D85" s="109" t="s">
        <v>1050</v>
      </c>
      <c r="E85" s="116">
        <f>IF(_GK10=0,0,(_GW10-_GW20+_ZA10)*100/(_K01A*1000))</f>
        <v>0</v>
      </c>
      <c r="F85" s="184" t="s">
        <v>1069</v>
      </c>
      <c r="L85" s="170"/>
    </row>
    <row r="86" spans="2:12" s="19" customFormat="1" ht="25.5">
      <c r="B86" s="111" t="s">
        <v>1103</v>
      </c>
      <c r="C86" s="111" t="s">
        <v>1104</v>
      </c>
      <c r="D86" s="526" t="s">
        <v>1050</v>
      </c>
      <c r="E86" s="315">
        <f>IF(_K06A=0,0,(_K06A/_K01A*100))</f>
        <v>0</v>
      </c>
      <c r="F86" s="184" t="s">
        <v>1083</v>
      </c>
      <c r="L86" s="170"/>
    </row>
    <row r="87" spans="2:12" s="19" customFormat="1" ht="25.5">
      <c r="B87" s="107" t="s">
        <v>1105</v>
      </c>
      <c r="C87" s="111" t="s">
        <v>1106</v>
      </c>
      <c r="D87" s="109" t="s">
        <v>1050</v>
      </c>
      <c r="E87" s="116">
        <f>IF(_GK10=0,0,(_GW10-_GW20+_ST10)*100/_GK10)</f>
        <v>0</v>
      </c>
      <c r="F87" s="184" t="s">
        <v>1069</v>
      </c>
      <c r="L87" s="170"/>
    </row>
    <row r="88" spans="2:12" s="19" customFormat="1" ht="25.5">
      <c r="B88" s="107" t="s">
        <v>1107</v>
      </c>
      <c r="C88" s="111" t="s">
        <v>1108</v>
      </c>
      <c r="D88" s="109" t="s">
        <v>1050</v>
      </c>
      <c r="E88" s="116">
        <f>IF(_EK10+_SP10*3/4=0,0,_K14*1000*100/(_K02*1000))</f>
        <v>0</v>
      </c>
      <c r="F88" s="184" t="s">
        <v>1109</v>
      </c>
      <c r="G88" s="106"/>
      <c r="L88" s="172"/>
    </row>
    <row r="89" spans="2:12" s="19" customFormat="1" ht="25.5">
      <c r="B89" s="111" t="s">
        <v>1110</v>
      </c>
      <c r="C89" s="111" t="s">
        <v>1111</v>
      </c>
      <c r="D89" s="526" t="s">
        <v>1050</v>
      </c>
      <c r="E89" s="315">
        <f>IF(((_EK09+_INV01+(_SP09-_INV01)*3/4+_EK10+_INV02+(_SP10-_INV02)*3/4)/2)=0,0,(_K14*1000*100)/((_EK09+_INV01+(_SP09-_INV01)*3/4+_EK10+_INV02+(_SP10-_INV02)*3/4)/2))</f>
        <v>0</v>
      </c>
      <c r="F89" s="184" t="s">
        <v>1109</v>
      </c>
      <c r="G89" s="106"/>
      <c r="L89" s="172"/>
    </row>
    <row r="90" spans="2:12" s="19" customFormat="1" ht="25.5">
      <c r="B90" s="111" t="s">
        <v>1112</v>
      </c>
      <c r="C90" s="111" t="s">
        <v>1113</v>
      </c>
      <c r="D90" s="526" t="s">
        <v>1050</v>
      </c>
      <c r="E90" s="520">
        <f>IF(_EK10+_SP10*3/4=0,0,_K14C*1000*100/(_K02*1000))</f>
        <v>0</v>
      </c>
      <c r="F90" s="184" t="s">
        <v>1109</v>
      </c>
      <c r="G90" s="106"/>
      <c r="L90" s="172"/>
    </row>
    <row r="91" spans="2:12" s="19" customFormat="1" ht="25.5">
      <c r="B91" s="107" t="s">
        <v>1114</v>
      </c>
      <c r="C91" s="111" t="s">
        <v>1115</v>
      </c>
      <c r="D91" s="109" t="s">
        <v>1050</v>
      </c>
      <c r="E91" s="116">
        <f>IF(_GK10=0,0,(_K14*1000+_ZA10)*100/_GK10)</f>
        <v>0</v>
      </c>
      <c r="F91" s="184" t="s">
        <v>1116</v>
      </c>
      <c r="L91" s="170"/>
    </row>
    <row r="92" spans="2:12" s="19" customFormat="1" ht="38.25">
      <c r="B92" s="107" t="s">
        <v>1117</v>
      </c>
      <c r="C92" s="111" t="s">
        <v>1118</v>
      </c>
      <c r="D92" s="521" t="s">
        <v>1050</v>
      </c>
      <c r="E92" s="520">
        <f>IF(_GK10=0,0,(_K14C*1000+_ZA10)*100/_GK10)</f>
        <v>0</v>
      </c>
      <c r="F92" s="184" t="s">
        <v>1116</v>
      </c>
      <c r="L92" s="170"/>
    </row>
    <row r="93" spans="2:12" s="19" customFormat="1" ht="25.5">
      <c r="B93" s="107" t="s">
        <v>1119</v>
      </c>
      <c r="C93" s="111" t="s">
        <v>1120</v>
      </c>
      <c r="D93" s="109" t="s">
        <v>1050</v>
      </c>
      <c r="E93" s="116">
        <f>IF(_GK10=0,0,_K14*1000*100/_GK10)</f>
        <v>0</v>
      </c>
      <c r="F93" s="184" t="s">
        <v>1121</v>
      </c>
      <c r="L93" s="170"/>
    </row>
    <row r="94" spans="2:12" s="19" customFormat="1" ht="25.5">
      <c r="B94" s="107" t="s">
        <v>1122</v>
      </c>
      <c r="C94" s="111" t="s">
        <v>1123</v>
      </c>
      <c r="D94" s="521" t="s">
        <v>1050</v>
      </c>
      <c r="E94" s="520">
        <f>IF(_GK10=0,0,_K14C*1000*100/_GK10)</f>
        <v>0</v>
      </c>
      <c r="F94" s="184" t="s">
        <v>1121</v>
      </c>
      <c r="L94" s="170"/>
    </row>
    <row r="95" spans="2:12" s="19" customFormat="1" ht="25.5">
      <c r="B95" s="107" t="s">
        <v>1124</v>
      </c>
      <c r="C95" s="111" t="s">
        <v>1125</v>
      </c>
      <c r="D95" s="109" t="s">
        <v>1050</v>
      </c>
      <c r="E95" s="116">
        <f>IF((_UE10+_UE20+_UE30+_UE40)=0,0,(_K14*1000)*100/(_UE10+_UE20+_UE30+_UE40))</f>
        <v>0</v>
      </c>
      <c r="F95" s="184" t="s">
        <v>1126</v>
      </c>
      <c r="L95" s="170"/>
    </row>
    <row r="96" spans="2:12" s="19" customFormat="1" ht="25.5">
      <c r="B96" s="111" t="s">
        <v>1127</v>
      </c>
      <c r="C96" s="111" t="s">
        <v>1128</v>
      </c>
      <c r="D96" s="526" t="s">
        <v>1129</v>
      </c>
      <c r="E96" s="315">
        <f>IF(ISBLANK(_TI10),0,_K14/_K15)</f>
        <v>0</v>
      </c>
      <c r="F96" s="527" t="s">
        <v>1121</v>
      </c>
      <c r="L96" s="170"/>
    </row>
    <row r="97" spans="2:12" s="19" customFormat="1" ht="38.25">
      <c r="B97" s="111" t="s">
        <v>1130</v>
      </c>
      <c r="C97" s="111" t="s">
        <v>1131</v>
      </c>
      <c r="D97" s="526" t="s">
        <v>1129</v>
      </c>
      <c r="E97" s="315">
        <f>IF(ISBLANK(_TI10),0,_K14C/_K15)</f>
        <v>0</v>
      </c>
      <c r="F97" s="527" t="s">
        <v>1121</v>
      </c>
      <c r="L97" s="170"/>
    </row>
    <row r="98" spans="2:12" s="19" customFormat="1" ht="25.5">
      <c r="B98" s="107" t="s">
        <v>1132</v>
      </c>
      <c r="C98" s="111" t="s">
        <v>1133</v>
      </c>
      <c r="D98" s="109" t="s">
        <v>1050</v>
      </c>
      <c r="E98" s="116">
        <f>IF(_GK10=0,0,((_UE10+_UE20+_UE30+_UE40)*100/_GK10))</f>
        <v>0</v>
      </c>
      <c r="F98" s="184" t="s">
        <v>1134</v>
      </c>
      <c r="L98" s="170"/>
    </row>
    <row r="99" spans="2:12" s="19" customFormat="1" ht="27.75" customHeight="1">
      <c r="B99" s="107" t="s">
        <v>1135</v>
      </c>
      <c r="C99" s="111" t="s">
        <v>1136</v>
      </c>
      <c r="D99" s="109" t="s">
        <v>1050</v>
      </c>
      <c r="E99" s="116">
        <f>IF((_GK10+_KA04+_KA08)=0,0,(_K14*1000)*100/(_GK10+_KA04+_KA08))</f>
        <v>0</v>
      </c>
      <c r="F99" s="528" t="s">
        <v>1137</v>
      </c>
      <c r="L99" s="170"/>
    </row>
    <row r="100" spans="2:12" s="19" customFormat="1" ht="25.5">
      <c r="B100" s="107" t="s">
        <v>1138</v>
      </c>
      <c r="C100" s="111" t="s">
        <v>1139</v>
      </c>
      <c r="D100" s="109" t="s">
        <v>1050</v>
      </c>
      <c r="E100" s="116">
        <f>IF((_GK10+_KA04+_KA08)=0,0,(((_GW10-_GW20+_XX28-_GR10-_XX50+_ST10+_AA04+_AA03-_EA01)+(_ZA10-_EZ02-_SE02-_EW01+_AA10-_AS05+_AS04+_AF10)))*100/(_GK10+_KA04+_KA08))</f>
        <v>0</v>
      </c>
      <c r="F100" s="528" t="s">
        <v>983</v>
      </c>
      <c r="L100" s="170"/>
    </row>
    <row r="101" spans="2:12" s="19" customFormat="1" ht="25.5">
      <c r="B101" s="107" t="s">
        <v>1140</v>
      </c>
      <c r="C101" s="111" t="s">
        <v>1141</v>
      </c>
      <c r="D101" s="109" t="s">
        <v>1050</v>
      </c>
      <c r="E101" s="116">
        <f>IF(_AV11=0,0,_K14*1000*100/_AV11)</f>
        <v>0</v>
      </c>
      <c r="F101" s="528" t="s">
        <v>1142</v>
      </c>
      <c r="L101" s="170"/>
    </row>
    <row r="102" spans="2:12" s="19" customFormat="1" ht="25.5">
      <c r="B102" s="107" t="s">
        <v>1143</v>
      </c>
      <c r="C102" s="111" t="s">
        <v>1144</v>
      </c>
      <c r="D102" s="521" t="s">
        <v>1050</v>
      </c>
      <c r="E102" s="520">
        <f>IF(_AV11=0,0,_K14C*1000*100/_AV11)</f>
        <v>0</v>
      </c>
      <c r="F102" s="528" t="s">
        <v>1142</v>
      </c>
      <c r="L102" s="170"/>
    </row>
    <row r="103" spans="2:12" s="19" customFormat="1" ht="25.5">
      <c r="B103" s="107" t="s">
        <v>1145</v>
      </c>
      <c r="C103" s="111" t="s">
        <v>1146</v>
      </c>
      <c r="D103" s="521" t="s">
        <v>1050</v>
      </c>
      <c r="E103" s="520">
        <f>IF(_AV11=0,0,(_K14*1000-_TI10)*100/_AV11)</f>
        <v>0</v>
      </c>
      <c r="F103" s="528" t="s">
        <v>1137</v>
      </c>
      <c r="L103" s="170"/>
    </row>
    <row r="104" spans="2:12" s="19" customFormat="1" ht="25.5">
      <c r="B104" s="107" t="s">
        <v>1147</v>
      </c>
      <c r="C104" s="111" t="s">
        <v>1148</v>
      </c>
      <c r="D104" s="521" t="s">
        <v>1050</v>
      </c>
      <c r="E104" s="520">
        <f>IF(_AV11=0,0,(_K14C*1000-_TI10)*100/_AV11)</f>
        <v>0</v>
      </c>
      <c r="F104" s="528" t="s">
        <v>1137</v>
      </c>
      <c r="L104" s="170"/>
    </row>
    <row r="105" spans="2:12" s="19" customFormat="1" ht="25.5">
      <c r="B105" s="107" t="s">
        <v>1149</v>
      </c>
      <c r="C105" s="111" t="s">
        <v>1150</v>
      </c>
      <c r="D105" s="521" t="s">
        <v>1151</v>
      </c>
      <c r="E105" s="520">
        <f>IF(_K14&lt;=0,0,(_GK10-_EK10-_SP10*3/4-_UV10)/(_K14*1000))</f>
        <v>0</v>
      </c>
      <c r="F105" s="528" t="s">
        <v>1152</v>
      </c>
      <c r="L105" s="170"/>
    </row>
    <row r="106" spans="2:12" s="19" customFormat="1" ht="25.5">
      <c r="B106" s="107" t="s">
        <v>1153</v>
      </c>
      <c r="C106" s="111" t="s">
        <v>1154</v>
      </c>
      <c r="D106" s="521" t="s">
        <v>1151</v>
      </c>
      <c r="E106" s="520">
        <f>IF(_K14C&lt;=0,0,(_GK10-_EK10-_SP10*3/4-_UV10)/(_K14C*1000))</f>
        <v>0</v>
      </c>
      <c r="F106" s="528" t="s">
        <v>1152</v>
      </c>
      <c r="L106" s="170"/>
    </row>
    <row r="107" spans="2:12" s="19" customFormat="1" ht="38.25">
      <c r="B107" s="107" t="s">
        <v>1155</v>
      </c>
      <c r="C107" s="111" t="s">
        <v>1156</v>
      </c>
      <c r="D107" s="109" t="s">
        <v>1050</v>
      </c>
      <c r="E107" s="116">
        <f>IF(OR(_FK10=0,_FK10=""),0,(_ZA01+_ZA02)*100/_FK10)</f>
        <v>0</v>
      </c>
      <c r="F107" s="528" t="s">
        <v>1069</v>
      </c>
      <c r="G107" s="148">
        <v>1</v>
      </c>
      <c r="H107" s="148"/>
      <c r="I107" s="148">
        <v>3</v>
      </c>
      <c r="J107" s="149" t="str">
        <f>IF(OR(E107&lt;G107,E107&gt;I107),"X","")</f>
        <v>X</v>
      </c>
      <c r="K107" s="524">
        <f t="shared" ref="K107:K133" si="3">IF(J107="X",1,0)</f>
        <v>1</v>
      </c>
      <c r="L107" s="170"/>
    </row>
    <row r="108" spans="2:12" s="19" customFormat="1" ht="25.5">
      <c r="B108" s="111" t="s">
        <v>1157</v>
      </c>
      <c r="C108" s="111" t="s">
        <v>1158</v>
      </c>
      <c r="D108" s="526" t="s">
        <v>1050</v>
      </c>
      <c r="E108" s="315">
        <f>IF(ISBLANK(_ZA03),0,_ZA03*100/(_SL10+_SL20))</f>
        <v>0</v>
      </c>
      <c r="F108" s="528" t="s">
        <v>1069</v>
      </c>
      <c r="G108" s="18"/>
      <c r="H108" s="18"/>
      <c r="I108" s="18"/>
      <c r="J108" s="149"/>
      <c r="K108" s="524">
        <f t="shared" si="3"/>
        <v>0</v>
      </c>
      <c r="L108" s="170"/>
    </row>
    <row r="109" spans="2:12" s="19" customFormat="1" ht="25.5">
      <c r="B109" s="111" t="s">
        <v>1159</v>
      </c>
      <c r="C109" s="111" t="s">
        <v>1160</v>
      </c>
      <c r="D109" s="526" t="s">
        <v>1050</v>
      </c>
      <c r="E109" s="116">
        <f>IF(OR(_FK10=0,_FK10=""),0,(_ZA10-_ZA06)*100/(_FK10+_FK50+_SL10+_LV10+_KV10))</f>
        <v>0</v>
      </c>
      <c r="F109" s="528" t="s">
        <v>1069</v>
      </c>
      <c r="G109" s="148">
        <v>1</v>
      </c>
      <c r="H109" s="148"/>
      <c r="I109" s="148">
        <v>3</v>
      </c>
      <c r="J109" s="149" t="str">
        <f>IF(OR(E109&lt;G109,E109&gt;I109),"X","")</f>
        <v>X</v>
      </c>
      <c r="K109" s="524">
        <f t="shared" si="3"/>
        <v>1</v>
      </c>
      <c r="L109" s="170"/>
    </row>
    <row r="110" spans="2:12" s="19" customFormat="1">
      <c r="B110" s="114"/>
      <c r="C110" s="108"/>
      <c r="D110" s="109"/>
      <c r="E110" s="117"/>
      <c r="F110" s="528"/>
      <c r="K110" s="524"/>
      <c r="L110" s="171"/>
    </row>
    <row r="111" spans="2:12" s="19" customFormat="1">
      <c r="B111" s="163" t="s">
        <v>1161</v>
      </c>
      <c r="C111" s="277"/>
      <c r="D111" s="109"/>
      <c r="E111" s="114"/>
      <c r="F111" s="528"/>
      <c r="K111" s="524"/>
      <c r="L111" s="171"/>
    </row>
    <row r="112" spans="2:12" s="19" customFormat="1">
      <c r="B112" s="107"/>
      <c r="C112" s="114"/>
      <c r="D112" s="109"/>
      <c r="E112" s="114"/>
      <c r="F112" s="528"/>
      <c r="K112" s="524"/>
      <c r="L112" s="171"/>
    </row>
    <row r="113" spans="2:12" s="19" customFormat="1">
      <c r="B113" s="107" t="s">
        <v>1162</v>
      </c>
      <c r="C113" s="114"/>
      <c r="D113" s="109"/>
      <c r="E113" s="114"/>
      <c r="F113" s="528"/>
      <c r="K113" s="524"/>
      <c r="L113" s="171"/>
    </row>
    <row r="114" spans="2:12" s="19" customFormat="1" ht="38.25">
      <c r="B114" s="107" t="s">
        <v>1163</v>
      </c>
      <c r="C114" s="111" t="s">
        <v>1164</v>
      </c>
      <c r="D114" s="109" t="str">
        <f>IF(_WAEH=2,"DM/m²/Mt","Euro/m²/Mt")</f>
        <v>Euro/m²/Mt</v>
      </c>
      <c r="E114" s="116">
        <f>IF(_EN10=0,0,_UE01/(12*(_EN10)))</f>
        <v>0</v>
      </c>
      <c r="F114" s="528" t="s">
        <v>1165</v>
      </c>
      <c r="G114" s="18">
        <v>4</v>
      </c>
      <c r="H114" s="148"/>
      <c r="I114" s="148">
        <v>12</v>
      </c>
      <c r="J114" s="149" t="str">
        <f t="shared" ref="J114:J126" si="4">IF(OR(E114&lt;G114,E114&gt;I114),"X","")</f>
        <v>X</v>
      </c>
      <c r="K114" s="524">
        <f t="shared" si="3"/>
        <v>1</v>
      </c>
      <c r="L114" s="170"/>
    </row>
    <row r="115" spans="2:12" s="19" customFormat="1" ht="38.25">
      <c r="B115" s="107" t="s">
        <v>1166</v>
      </c>
      <c r="C115" s="111" t="s">
        <v>1167</v>
      </c>
      <c r="D115" s="109" t="str">
        <f>IF(_WAEH=2,"DM/m²/Mt","Euro/m²/Mt")</f>
        <v>Euro/m²/Mt</v>
      </c>
      <c r="E115" s="116">
        <f>IF(_EN11=0,0,_UE05/(12*(_EN11)))</f>
        <v>0</v>
      </c>
      <c r="F115" s="528" t="s">
        <v>1165</v>
      </c>
      <c r="G115" s="18">
        <v>4</v>
      </c>
      <c r="H115" s="18"/>
      <c r="I115" s="18">
        <v>10</v>
      </c>
      <c r="J115" s="149" t="str">
        <f t="shared" si="4"/>
        <v>X</v>
      </c>
      <c r="K115" s="524">
        <f t="shared" si="3"/>
        <v>1</v>
      </c>
      <c r="L115" s="170"/>
    </row>
    <row r="116" spans="2:12" s="19" customFormat="1" ht="38.25">
      <c r="B116" s="107" t="s">
        <v>1168</v>
      </c>
      <c r="C116" s="111" t="s">
        <v>1169</v>
      </c>
      <c r="D116" s="109" t="str">
        <f t="shared" ref="D116:D122" si="5">IF(_WAEH=2,"DM/m²/Mt","Euro/m²/Mt")</f>
        <v>Euro/m²/Mt</v>
      </c>
      <c r="E116" s="116">
        <f>IF(_EN10=0,0,_UE02/(12*(_EN10)))</f>
        <v>0</v>
      </c>
      <c r="F116" s="528" t="s">
        <v>1165</v>
      </c>
      <c r="G116" s="18">
        <v>1</v>
      </c>
      <c r="H116" s="18"/>
      <c r="I116" s="18">
        <v>4</v>
      </c>
      <c r="J116" s="149" t="str">
        <f t="shared" si="4"/>
        <v>X</v>
      </c>
      <c r="K116" s="524">
        <f t="shared" si="3"/>
        <v>1</v>
      </c>
      <c r="L116" s="170"/>
    </row>
    <row r="117" spans="2:12" s="19" customFormat="1" ht="38.25">
      <c r="B117" s="107" t="s">
        <v>1170</v>
      </c>
      <c r="C117" s="111" t="s">
        <v>1171</v>
      </c>
      <c r="D117" s="109" t="str">
        <f t="shared" si="5"/>
        <v>Euro/m²/Mt</v>
      </c>
      <c r="E117" s="116">
        <f>IF(_EN10=0,0,_UE03/(12*(_EN11)))</f>
        <v>0</v>
      </c>
      <c r="F117" s="528" t="s">
        <v>1165</v>
      </c>
      <c r="G117" s="18">
        <v>0</v>
      </c>
      <c r="H117" s="18"/>
      <c r="I117" s="18">
        <v>2</v>
      </c>
      <c r="J117" s="149" t="str">
        <f t="shared" si="4"/>
        <v/>
      </c>
      <c r="K117" s="524">
        <f t="shared" si="3"/>
        <v>0</v>
      </c>
      <c r="L117" s="170"/>
    </row>
    <row r="118" spans="2:12" s="19" customFormat="1" ht="38.25">
      <c r="B118" s="107" t="s">
        <v>1172</v>
      </c>
      <c r="C118" s="111" t="s">
        <v>1173</v>
      </c>
      <c r="D118" s="109" t="str">
        <f t="shared" si="5"/>
        <v>Euro/m²/Mt</v>
      </c>
      <c r="E118" s="116">
        <f>IF(_EN10=0,0,(_ES11+_ES12+_ES02)/(12*(_EN10)))</f>
        <v>0</v>
      </c>
      <c r="F118" s="528" t="s">
        <v>1165</v>
      </c>
      <c r="G118" s="18">
        <v>0</v>
      </c>
      <c r="H118" s="18"/>
      <c r="I118" s="18">
        <v>3</v>
      </c>
      <c r="J118" s="149" t="str">
        <f t="shared" si="4"/>
        <v/>
      </c>
      <c r="K118" s="524">
        <f t="shared" si="3"/>
        <v>0</v>
      </c>
      <c r="L118" s="170"/>
    </row>
    <row r="119" spans="2:12" s="19" customFormat="1" ht="51">
      <c r="B119" s="107" t="s">
        <v>1174</v>
      </c>
      <c r="C119" s="111" t="s">
        <v>1175</v>
      </c>
      <c r="D119" s="109" t="str">
        <f t="shared" si="5"/>
        <v>Euro/m²/Mt</v>
      </c>
      <c r="E119" s="116">
        <f>IF(_EN10=0,0,(_AM01-_SE07)/(12*(_EN10)))</f>
        <v>0</v>
      </c>
      <c r="F119" s="528" t="s">
        <v>1176</v>
      </c>
      <c r="G119" s="18">
        <v>0</v>
      </c>
      <c r="H119" s="18"/>
      <c r="I119" s="18">
        <v>0.5</v>
      </c>
      <c r="J119" s="149" t="str">
        <f t="shared" si="4"/>
        <v/>
      </c>
      <c r="K119" s="524">
        <f t="shared" si="3"/>
        <v>0</v>
      </c>
      <c r="L119" s="170"/>
    </row>
    <row r="120" spans="2:12" s="19" customFormat="1" ht="67.5" customHeight="1">
      <c r="B120" s="107" t="s">
        <v>1177</v>
      </c>
      <c r="C120" s="111" t="s">
        <v>1178</v>
      </c>
      <c r="D120" s="109" t="str">
        <f t="shared" si="5"/>
        <v>Euro/m²/Mt</v>
      </c>
      <c r="E120" s="116">
        <f>IF(_EN10=0,0,(_BK01+_GR10)/(12*(_EN10)))</f>
        <v>0</v>
      </c>
      <c r="F120" s="528" t="s">
        <v>1179</v>
      </c>
      <c r="G120" s="18">
        <v>0.2</v>
      </c>
      <c r="H120" s="18"/>
      <c r="I120" s="18">
        <v>2</v>
      </c>
      <c r="J120" s="149" t="str">
        <f t="shared" si="4"/>
        <v>X</v>
      </c>
      <c r="K120" s="524">
        <f t="shared" si="3"/>
        <v>1</v>
      </c>
      <c r="L120" s="170"/>
    </row>
    <row r="121" spans="2:12" s="19" customFormat="1" ht="51.75" customHeight="1">
      <c r="B121" s="107" t="s">
        <v>1180</v>
      </c>
      <c r="C121" s="111" t="s">
        <v>1181</v>
      </c>
      <c r="D121" s="109" t="str">
        <f t="shared" si="5"/>
        <v>Euro/m²/Mt</v>
      </c>
      <c r="E121" s="116">
        <f>IF(_EN10=0,0,(_BK01+_HK01+_GR10)/(12*(_EN10)))</f>
        <v>0</v>
      </c>
      <c r="F121" s="528" t="s">
        <v>1179</v>
      </c>
      <c r="G121" s="18">
        <v>1</v>
      </c>
      <c r="H121" s="18"/>
      <c r="I121" s="18">
        <v>4</v>
      </c>
      <c r="J121" s="149" t="str">
        <f t="shared" si="4"/>
        <v>X</v>
      </c>
      <c r="K121" s="524">
        <f t="shared" si="3"/>
        <v>1</v>
      </c>
      <c r="L121" s="170"/>
    </row>
    <row r="122" spans="2:12" s="19" customFormat="1" ht="52.5" customHeight="1">
      <c r="B122" s="107" t="s">
        <v>1182</v>
      </c>
      <c r="C122" s="111" t="s">
        <v>1183</v>
      </c>
      <c r="D122" s="109" t="str">
        <f t="shared" si="5"/>
        <v>Euro/m²/Mt</v>
      </c>
      <c r="E122" s="116">
        <f>IF(_EN10=0,0,(_IK01-_SE03)/(12*(_EN10)))</f>
        <v>0</v>
      </c>
      <c r="F122" s="528" t="s">
        <v>1176</v>
      </c>
      <c r="G122" s="18">
        <v>0</v>
      </c>
      <c r="H122" s="18"/>
      <c r="I122" s="18">
        <v>3</v>
      </c>
      <c r="J122" s="149" t="str">
        <f t="shared" si="4"/>
        <v/>
      </c>
      <c r="K122" s="524">
        <f t="shared" si="3"/>
        <v>0</v>
      </c>
      <c r="L122" s="170"/>
    </row>
    <row r="123" spans="2:12" s="19" customFormat="1" ht="51">
      <c r="B123" s="107" t="s">
        <v>1184</v>
      </c>
      <c r="C123" s="111" t="s">
        <v>1185</v>
      </c>
      <c r="D123" s="109" t="str">
        <f t="shared" ref="D123:D128" si="6">IF(_WAEH=2,"DM/m²/Mt","Euro/m²")</f>
        <v>Euro/m²</v>
      </c>
      <c r="E123" s="116">
        <f>IF(_EN10=0,0,(_IK01-_SE03)/(_EN10))</f>
        <v>0</v>
      </c>
      <c r="F123" s="528" t="s">
        <v>1176</v>
      </c>
      <c r="G123" s="18">
        <f>G122*12</f>
        <v>0</v>
      </c>
      <c r="H123" s="18"/>
      <c r="I123" s="18">
        <f>I122*12</f>
        <v>36</v>
      </c>
      <c r="J123" s="149" t="str">
        <f t="shared" si="4"/>
        <v/>
      </c>
      <c r="K123" s="524">
        <f t="shared" si="3"/>
        <v>0</v>
      </c>
      <c r="L123" s="170"/>
    </row>
    <row r="124" spans="2:12" s="19" customFormat="1" ht="38.25">
      <c r="B124" s="107" t="s">
        <v>1186</v>
      </c>
      <c r="C124" s="111" t="s">
        <v>1187</v>
      </c>
      <c r="D124" s="109" t="str">
        <f t="shared" si="6"/>
        <v>Euro/m²</v>
      </c>
      <c r="E124" s="520">
        <f>IF(_AV15=0,0,(_AV15+_AV16)/_EN10)</f>
        <v>0</v>
      </c>
      <c r="F124" s="528" t="s">
        <v>1188</v>
      </c>
      <c r="G124" s="148">
        <v>50</v>
      </c>
      <c r="H124" s="148"/>
      <c r="I124" s="148">
        <v>1500</v>
      </c>
      <c r="J124" s="149" t="str">
        <f t="shared" si="4"/>
        <v>X</v>
      </c>
      <c r="K124" s="524">
        <f t="shared" si="3"/>
        <v>1</v>
      </c>
      <c r="L124" s="170"/>
    </row>
    <row r="125" spans="2:12" s="19" customFormat="1" ht="38.25">
      <c r="B125" s="107" t="s">
        <v>1189</v>
      </c>
      <c r="C125" s="111" t="s">
        <v>1190</v>
      </c>
      <c r="D125" s="109" t="str">
        <f t="shared" si="6"/>
        <v>Euro/m²</v>
      </c>
      <c r="E125" s="520" t="e">
        <f>IF(_FK10="",0,(_FK10+_SL10)/_EN10)</f>
        <v>#DIV/0!</v>
      </c>
      <c r="F125" s="528" t="s">
        <v>1191</v>
      </c>
      <c r="G125" s="148">
        <v>0</v>
      </c>
      <c r="H125" s="148"/>
      <c r="I125" s="148">
        <v>1200</v>
      </c>
      <c r="J125" s="149" t="e">
        <f t="shared" si="4"/>
        <v>#DIV/0!</v>
      </c>
      <c r="K125" s="524" t="e">
        <f t="shared" si="3"/>
        <v>#DIV/0!</v>
      </c>
      <c r="L125" s="170"/>
    </row>
    <row r="126" spans="2:12" s="19" customFormat="1" ht="25.5">
      <c r="B126" s="107" t="s">
        <v>1192</v>
      </c>
      <c r="C126" s="111" t="s">
        <v>1193</v>
      </c>
      <c r="D126" s="109" t="str">
        <f t="shared" si="6"/>
        <v>Euro/m²</v>
      </c>
      <c r="E126" s="520" t="e">
        <f>IF(_FK10="",0,(_FK10+_FK50+_SL10+_LV10+_KV10)/_EN10)</f>
        <v>#DIV/0!</v>
      </c>
      <c r="F126" s="528" t="s">
        <v>1191</v>
      </c>
      <c r="G126" s="148">
        <v>0</v>
      </c>
      <c r="H126" s="148"/>
      <c r="I126" s="148">
        <v>1250</v>
      </c>
      <c r="J126" s="149" t="e">
        <f t="shared" si="4"/>
        <v>#DIV/0!</v>
      </c>
      <c r="K126" s="524" t="e">
        <f t="shared" si="3"/>
        <v>#DIV/0!</v>
      </c>
      <c r="L126" s="170"/>
    </row>
    <row r="127" spans="2:12" s="19" customFormat="1" ht="25.5">
      <c r="B127" s="107" t="s">
        <v>1194</v>
      </c>
      <c r="C127" s="111" t="s">
        <v>1195</v>
      </c>
      <c r="D127" s="109" t="str">
        <f t="shared" si="6"/>
        <v>Euro/m²</v>
      </c>
      <c r="E127" s="520">
        <f>IF(_AV15=0,0,(_AV15)/_EN10)</f>
        <v>0</v>
      </c>
      <c r="F127" s="528" t="s">
        <v>1188</v>
      </c>
      <c r="K127" s="524">
        <f t="shared" si="3"/>
        <v>0</v>
      </c>
      <c r="L127" s="170"/>
    </row>
    <row r="128" spans="2:12" s="19" customFormat="1" ht="25.5">
      <c r="B128" s="107" t="s">
        <v>1196</v>
      </c>
      <c r="C128" s="111" t="s">
        <v>1197</v>
      </c>
      <c r="D128" s="109" t="str">
        <f t="shared" si="6"/>
        <v>Euro/m²</v>
      </c>
      <c r="E128" s="520" t="e">
        <f>IF((_IK01+_AV12)/(_EN10)=0,0,(_IK01+_AV12)/(_EN10))</f>
        <v>#DIV/0!</v>
      </c>
      <c r="F128" s="528" t="s">
        <v>1188</v>
      </c>
      <c r="K128" s="524"/>
      <c r="L128" s="170"/>
    </row>
    <row r="129" spans="2:12" s="19" customFormat="1">
      <c r="B129" s="114"/>
      <c r="C129" s="108"/>
      <c r="D129" s="109"/>
      <c r="E129" s="117"/>
      <c r="F129" s="528"/>
      <c r="K129" s="524"/>
      <c r="L129" s="171"/>
    </row>
    <row r="130" spans="2:12" s="19" customFormat="1">
      <c r="B130" s="107" t="s">
        <v>1198</v>
      </c>
      <c r="C130" s="114"/>
      <c r="D130" s="109"/>
      <c r="E130" s="114"/>
      <c r="F130" s="528"/>
      <c r="K130" s="524"/>
      <c r="L130" s="171"/>
    </row>
    <row r="131" spans="2:12" s="19" customFormat="1" ht="51">
      <c r="B131" s="107" t="s">
        <v>1199</v>
      </c>
      <c r="C131" s="111" t="s">
        <v>1200</v>
      </c>
      <c r="D131" s="109" t="s">
        <v>1050</v>
      </c>
      <c r="E131" s="217" t="str">
        <f>_MW10</f>
        <v/>
      </c>
      <c r="F131" s="528" t="s">
        <v>1201</v>
      </c>
      <c r="G131" s="148">
        <v>0</v>
      </c>
      <c r="H131" s="148"/>
      <c r="I131" s="148">
        <v>25</v>
      </c>
      <c r="J131" s="149" t="str">
        <f>IF(OR(E131&lt;G131,E131&gt;I131),"X","")</f>
        <v>X</v>
      </c>
      <c r="K131" s="524">
        <f t="shared" si="3"/>
        <v>1</v>
      </c>
      <c r="L131" s="170"/>
    </row>
    <row r="132" spans="2:12" s="19" customFormat="1" ht="39" customHeight="1">
      <c r="B132" s="107" t="s">
        <v>1202</v>
      </c>
      <c r="C132" s="111" t="s">
        <v>1203</v>
      </c>
      <c r="D132" s="521" t="s">
        <v>1050</v>
      </c>
      <c r="E132" s="520" t="e">
        <f>IF(AND(_MW10=0,_MW11=0),0,_MW11*100/_MW10)</f>
        <v>#VALUE!</v>
      </c>
      <c r="F132" s="528" t="s">
        <v>1201</v>
      </c>
      <c r="G132" s="18">
        <v>0</v>
      </c>
      <c r="H132" s="18"/>
      <c r="I132" s="18">
        <v>200</v>
      </c>
      <c r="J132" s="149" t="e">
        <f>IF(OR(E132&lt;G132,E132&gt;I132),"X","")</f>
        <v>#VALUE!</v>
      </c>
      <c r="K132" s="524" t="e">
        <f t="shared" si="3"/>
        <v>#VALUE!</v>
      </c>
      <c r="L132" s="170"/>
    </row>
    <row r="133" spans="2:12" s="19" customFormat="1" ht="39.75" customHeight="1">
      <c r="B133" s="107" t="s">
        <v>1204</v>
      </c>
      <c r="C133" s="111" t="s">
        <v>1205</v>
      </c>
      <c r="D133" s="109" t="s">
        <v>1050</v>
      </c>
      <c r="E133" s="117" t="str">
        <f>_LW10</f>
        <v/>
      </c>
      <c r="F133" s="528" t="s">
        <v>1201</v>
      </c>
      <c r="G133" s="18">
        <v>0</v>
      </c>
      <c r="H133" s="18"/>
      <c r="I133" s="18">
        <v>50</v>
      </c>
      <c r="J133" s="149" t="str">
        <f>IF(OR(E133&lt;G133,E133&gt;I133),"X","")</f>
        <v>X</v>
      </c>
      <c r="K133" s="524">
        <f t="shared" si="3"/>
        <v>1</v>
      </c>
      <c r="L133" s="170"/>
    </row>
    <row r="134" spans="2:12" s="19" customFormat="1" ht="51">
      <c r="B134" s="107" t="s">
        <v>1206</v>
      </c>
      <c r="C134" s="111" t="s">
        <v>1207</v>
      </c>
      <c r="D134" s="109" t="s">
        <v>1050</v>
      </c>
      <c r="E134" s="117" t="str">
        <f>_LW05</f>
        <v/>
      </c>
      <c r="F134" s="528" t="s">
        <v>1201</v>
      </c>
      <c r="L134" s="170"/>
    </row>
    <row r="135" spans="2:12" s="19" customFormat="1" ht="51">
      <c r="B135" s="107" t="s">
        <v>1208</v>
      </c>
      <c r="C135" s="111" t="s">
        <v>1209</v>
      </c>
      <c r="D135" s="109" t="s">
        <v>1050</v>
      </c>
      <c r="E135" s="117" t="str">
        <f>_LW06</f>
        <v/>
      </c>
      <c r="F135" s="528" t="s">
        <v>1201</v>
      </c>
      <c r="L135" s="170"/>
    </row>
    <row r="136" spans="2:12" s="19" customFormat="1" ht="51">
      <c r="B136" s="107" t="s">
        <v>1210</v>
      </c>
      <c r="C136" s="111" t="s">
        <v>1211</v>
      </c>
      <c r="D136" s="109" t="s">
        <v>1050</v>
      </c>
      <c r="E136" s="117" t="str">
        <f>_LW07</f>
        <v/>
      </c>
      <c r="F136" s="528" t="s">
        <v>1201</v>
      </c>
      <c r="L136" s="170"/>
    </row>
    <row r="137" spans="2:12" s="19" customFormat="1" ht="63.75">
      <c r="B137" s="107" t="s">
        <v>1212</v>
      </c>
      <c r="C137" s="111" t="s">
        <v>1213</v>
      </c>
      <c r="D137" s="109" t="s">
        <v>1050</v>
      </c>
      <c r="E137" s="117" t="str">
        <f>_LW08</f>
        <v/>
      </c>
      <c r="F137" s="528" t="s">
        <v>1201</v>
      </c>
      <c r="L137" s="170"/>
    </row>
    <row r="138" spans="2:12" s="19" customFormat="1" ht="51">
      <c r="B138" s="107" t="s">
        <v>1214</v>
      </c>
      <c r="C138" s="111" t="s">
        <v>1215</v>
      </c>
      <c r="D138" s="109" t="s">
        <v>1050</v>
      </c>
      <c r="E138" s="117" t="str">
        <f>_LW09</f>
        <v/>
      </c>
      <c r="F138" s="528" t="s">
        <v>1201</v>
      </c>
      <c r="L138" s="170"/>
    </row>
    <row r="139" spans="2:12" s="19" customFormat="1">
      <c r="B139" s="114"/>
      <c r="C139" s="108"/>
      <c r="D139" s="109"/>
      <c r="E139" s="117"/>
      <c r="F139" s="528"/>
      <c r="L139" s="171"/>
    </row>
    <row r="140" spans="2:12" s="19" customFormat="1" ht="15.75">
      <c r="B140" s="440" t="s">
        <v>1216</v>
      </c>
      <c r="C140" s="440"/>
      <c r="D140" s="440"/>
      <c r="E140" s="440"/>
      <c r="F140" s="528"/>
      <c r="L140" s="171"/>
    </row>
    <row r="141" spans="2:12" s="19" customFormat="1">
      <c r="B141" s="218" t="s">
        <v>1217</v>
      </c>
      <c r="C141" s="108"/>
      <c r="D141" s="109"/>
      <c r="E141" s="117"/>
      <c r="F141" s="528"/>
      <c r="L141" s="171"/>
    </row>
    <row r="142" spans="2:12" s="19" customFormat="1">
      <c r="B142" s="163" t="s">
        <v>1218</v>
      </c>
      <c r="C142" s="413"/>
      <c r="D142" s="109"/>
      <c r="E142" s="114"/>
      <c r="F142" s="528"/>
      <c r="L142" s="171"/>
    </row>
    <row r="143" spans="2:12" s="19" customFormat="1">
      <c r="B143" s="107"/>
      <c r="C143" s="114"/>
      <c r="D143" s="109"/>
      <c r="E143" s="114"/>
      <c r="F143" s="528"/>
      <c r="L143" s="171"/>
    </row>
    <row r="144" spans="2:12" s="19" customFormat="1">
      <c r="B144" s="107" t="s">
        <v>1219</v>
      </c>
      <c r="C144" s="114"/>
      <c r="D144" s="109"/>
      <c r="E144" s="114"/>
      <c r="F144" s="528"/>
      <c r="L144" s="171"/>
    </row>
    <row r="145" spans="2:12" s="19" customFormat="1" ht="51">
      <c r="B145" s="107" t="s">
        <v>1220</v>
      </c>
      <c r="C145" s="111" t="s">
        <v>1221</v>
      </c>
      <c r="D145" s="109" t="str">
        <f t="shared" ref="D145:D153" si="7">IF(_WAEH=2,"DM/m²/Mt","Euro/m²/Mt")</f>
        <v>Euro/m²/Mt</v>
      </c>
      <c r="E145" s="117" t="str">
        <f>IF(_TEIL="I und II",IF(_EN10=0,0,(_ES11+_ES12+_ES02)/(12*_EN10)),"")</f>
        <v/>
      </c>
      <c r="F145" s="528" t="s">
        <v>1165</v>
      </c>
      <c r="L145" s="170"/>
    </row>
    <row r="146" spans="2:12" s="19" customFormat="1" ht="38.25">
      <c r="B146" s="107" t="s">
        <v>1222</v>
      </c>
      <c r="C146" s="111" t="s">
        <v>1223</v>
      </c>
      <c r="D146" s="109" t="str">
        <f t="shared" si="7"/>
        <v>Euro/m²/Mt</v>
      </c>
      <c r="E146" s="117" t="str">
        <f>IF(_TEIL="I und II",IF(_EN10=0,0,_AM01/(12*_EN10)),"")</f>
        <v/>
      </c>
      <c r="F146" s="528" t="s">
        <v>1165</v>
      </c>
      <c r="L146" s="170"/>
    </row>
    <row r="147" spans="2:12" s="19" customFormat="1" ht="65.25" customHeight="1">
      <c r="B147" s="107" t="s">
        <v>1224</v>
      </c>
      <c r="C147" s="111" t="s">
        <v>1225</v>
      </c>
      <c r="D147" s="109" t="str">
        <f t="shared" si="7"/>
        <v>Euro/m²/Mt</v>
      </c>
      <c r="E147" s="117" t="str">
        <f>IF(_TEIL="I und II",IF(_EN10=0,0,(_IK01+_BA21-_SE03)/(12*_EN10)),"")</f>
        <v/>
      </c>
      <c r="F147" s="528" t="s">
        <v>1226</v>
      </c>
      <c r="L147" s="170"/>
    </row>
    <row r="148" spans="2:12" s="19" customFormat="1" ht="65.25" customHeight="1">
      <c r="B148" s="107" t="s">
        <v>1227</v>
      </c>
      <c r="C148" s="111" t="s">
        <v>1228</v>
      </c>
      <c r="D148" s="109" t="str">
        <f>IF(_WAEH=2,"DM/m²","Euro/m²")</f>
        <v>Euro/m²</v>
      </c>
      <c r="E148" s="117" t="str">
        <f>IF(_TEIL="I und II",IF(_EN10=0,0,(_IK01+_BA21-_SE03)/(_EN10)),"")</f>
        <v/>
      </c>
      <c r="F148" s="528" t="s">
        <v>1226</v>
      </c>
      <c r="L148" s="170"/>
    </row>
    <row r="149" spans="2:12" s="19" customFormat="1" ht="63.75">
      <c r="B149" s="107" t="s">
        <v>1229</v>
      </c>
      <c r="C149" s="164" t="s">
        <v>1230</v>
      </c>
      <c r="D149" s="109" t="str">
        <f t="shared" si="7"/>
        <v>Euro/m²/Mt</v>
      </c>
      <c r="E149" s="117" t="str">
        <f>IF(_TEIL="I und II",IF(_EN10=0,0,_AH01/(12*_EN10)),"")</f>
        <v/>
      </c>
      <c r="F149" s="528" t="s">
        <v>1231</v>
      </c>
      <c r="L149" s="170"/>
    </row>
    <row r="150" spans="2:12" s="19" customFormat="1" ht="51">
      <c r="B150" s="107" t="s">
        <v>1232</v>
      </c>
      <c r="C150" s="164" t="s">
        <v>1233</v>
      </c>
      <c r="D150" s="109" t="str">
        <f t="shared" si="7"/>
        <v>Euro/m²/Mt</v>
      </c>
      <c r="E150" s="117" t="str">
        <f>IF(_TEIL="I und II",IF(_EN10=0,0,(_ZH10+_EZ01)/(12*_EN10)),"")</f>
        <v/>
      </c>
      <c r="F150" s="528" t="s">
        <v>1234</v>
      </c>
      <c r="L150" s="170"/>
    </row>
    <row r="151" spans="2:12" s="19" customFormat="1" ht="51">
      <c r="B151" s="107" t="s">
        <v>1235</v>
      </c>
      <c r="C151" s="164" t="s">
        <v>1236</v>
      </c>
      <c r="D151" s="109" t="str">
        <f t="shared" si="7"/>
        <v>Euro/m²/Mt</v>
      </c>
      <c r="E151" s="117" t="str">
        <f>IF(_TEIL="I und II",IF(_EN10=0,0,_BA14/(12*_EN10)),"")</f>
        <v/>
      </c>
      <c r="F151" s="528" t="s">
        <v>1237</v>
      </c>
      <c r="L151" s="170"/>
    </row>
    <row r="152" spans="2:12" s="19" customFormat="1" ht="38.25">
      <c r="B152" s="107" t="s">
        <v>1238</v>
      </c>
      <c r="C152" s="164" t="s">
        <v>1239</v>
      </c>
      <c r="D152" s="109" t="str">
        <f t="shared" si="7"/>
        <v>Euro/m²/Mt</v>
      </c>
      <c r="E152" s="117" t="str">
        <f>IF(_TEIL="I und II",IF(_EN10=0,0,(_UE10-_UE04+_BV10+_SE03+_SE07+_SE09-_AH10+_PA01-_BA22-_BA23-_BA21-_AH01-_AM01-_XX60-_ZH10-_GR10-_BA14)/(12*_EN10)),"")</f>
        <v/>
      </c>
      <c r="F152" s="528" t="s">
        <v>1240</v>
      </c>
      <c r="L152" s="170"/>
    </row>
    <row r="153" spans="2:12" s="19" customFormat="1" ht="63.75">
      <c r="B153" s="107" t="s">
        <v>1241</v>
      </c>
      <c r="C153" s="164" t="s">
        <v>1242</v>
      </c>
      <c r="D153" s="109" t="str">
        <f t="shared" si="7"/>
        <v>Euro/m²/Mt</v>
      </c>
      <c r="E153" s="117" t="str">
        <f>IF(_TEIL="I und II",IF(_EN10=0,0,(_UE10-_UE04+_BV10+_SE03+_SE07+_SE09-_AH10+_PA01-_BA22-_BA23-_BA21-_TI10-_AM01-_XX60-_ZH10-_GR10-_BA14)/(12*_EN10)),"")</f>
        <v/>
      </c>
      <c r="F153" s="528" t="s">
        <v>1240</v>
      </c>
      <c r="L153" s="170"/>
    </row>
    <row r="154" spans="2:12" s="19" customFormat="1">
      <c r="B154" s="114"/>
      <c r="C154" s="108"/>
      <c r="D154" s="109"/>
      <c r="E154" s="117"/>
      <c r="F154" s="528"/>
      <c r="L154" s="171"/>
    </row>
    <row r="155" spans="2:12" s="19" customFormat="1">
      <c r="B155" s="107" t="s">
        <v>1243</v>
      </c>
      <c r="C155" s="114"/>
      <c r="D155" s="109"/>
      <c r="E155" s="114"/>
      <c r="F155" s="528"/>
      <c r="J155" s="20"/>
      <c r="L155" s="171"/>
    </row>
    <row r="156" spans="2:12" s="19" customFormat="1" ht="38.25">
      <c r="B156" s="107" t="s">
        <v>1244</v>
      </c>
      <c r="C156" s="111" t="s">
        <v>1245</v>
      </c>
      <c r="D156" s="109" t="s">
        <v>1050</v>
      </c>
      <c r="E156" s="117" t="str">
        <f>IF(_TEIL="I und II",IF(_UE01=0,0,(_ES11+_ES12+_ES02)*100/(_UE01+_UE02)),"")</f>
        <v/>
      </c>
      <c r="F156" s="528" t="s">
        <v>1246</v>
      </c>
      <c r="L156" s="170"/>
    </row>
    <row r="157" spans="2:12" s="19" customFormat="1" ht="63.75">
      <c r="B157" s="107" t="s">
        <v>1247</v>
      </c>
      <c r="C157" s="111" t="s">
        <v>1248</v>
      </c>
      <c r="D157" s="109" t="s">
        <v>1050</v>
      </c>
      <c r="E157" s="117" t="str">
        <f>IF(_TEIL="I und II",IF(_UE01=0,0,(_ES12)*100/_UE01),"")</f>
        <v/>
      </c>
      <c r="F157" s="528" t="s">
        <v>1246</v>
      </c>
      <c r="L157" s="170"/>
    </row>
    <row r="158" spans="2:12" s="19" customFormat="1" ht="39.75" customHeight="1">
      <c r="B158" s="107" t="s">
        <v>1249</v>
      </c>
      <c r="C158" s="111" t="s">
        <v>1250</v>
      </c>
      <c r="D158" s="109" t="s">
        <v>1050</v>
      </c>
      <c r="E158" s="117" t="str">
        <f>IF(_TEIL="I und II",IF(_UE01=0,0,(_AM01)*100/_UE01),"")</f>
        <v/>
      </c>
      <c r="F158" s="528" t="s">
        <v>1251</v>
      </c>
      <c r="L158" s="170"/>
    </row>
    <row r="159" spans="2:12" s="19" customFormat="1" ht="51">
      <c r="B159" s="107" t="s">
        <v>1252</v>
      </c>
      <c r="C159" s="111" t="s">
        <v>1253</v>
      </c>
      <c r="D159" s="109" t="s">
        <v>1050</v>
      </c>
      <c r="E159" s="117" t="str">
        <f>IF(_TEIL="I und II",IF(_UE01=0,0,(_IK01+_IK02-_SE03)*100/_UE01),"")</f>
        <v/>
      </c>
      <c r="F159" s="528" t="s">
        <v>1254</v>
      </c>
      <c r="L159" s="170"/>
    </row>
    <row r="160" spans="2:12" s="19" customFormat="1" ht="51">
      <c r="B160" s="107" t="s">
        <v>1255</v>
      </c>
      <c r="C160" s="164" t="s">
        <v>1256</v>
      </c>
      <c r="D160" s="109" t="s">
        <v>1050</v>
      </c>
      <c r="E160" s="117" t="str">
        <f>IF(_TEIL="I und II",IF(_UE01=0,0,(_AH01)*100/_UE01),"")</f>
        <v/>
      </c>
      <c r="F160" s="528" t="s">
        <v>1251</v>
      </c>
      <c r="L160" s="170"/>
    </row>
    <row r="161" spans="2:12" s="19" customFormat="1" ht="38.25">
      <c r="B161" s="107" t="s">
        <v>1257</v>
      </c>
      <c r="C161" s="164" t="s">
        <v>1258</v>
      </c>
      <c r="D161" s="521" t="s">
        <v>1050</v>
      </c>
      <c r="E161" s="217" t="str">
        <f>IF(_TEIL="I und II",IF(_UE01=0,0,(_AH01)*100/_AV15),"")</f>
        <v/>
      </c>
      <c r="F161" s="528" t="s">
        <v>1056</v>
      </c>
      <c r="G161" s="19">
        <v>1</v>
      </c>
      <c r="I161" s="19">
        <v>8</v>
      </c>
      <c r="J161" s="149" t="str">
        <f>IF(OR(E161&lt;G161,E161&gt;I161),"X","")</f>
        <v>X</v>
      </c>
      <c r="K161" s="524">
        <f>IF((J161="X"),1,0)</f>
        <v>1</v>
      </c>
      <c r="L161" s="170"/>
    </row>
    <row r="162" spans="2:12" s="19" customFormat="1" ht="38.25">
      <c r="B162" s="107" t="s">
        <v>6</v>
      </c>
      <c r="C162" s="164" t="s">
        <v>1259</v>
      </c>
      <c r="D162" s="109" t="s">
        <v>1050</v>
      </c>
      <c r="E162" s="117" t="str">
        <f>IF(_TEIL="I und II",IF(_UE01=0,0,(_ZH10)*100/_UE01),"")</f>
        <v/>
      </c>
      <c r="F162" s="528" t="s">
        <v>1260</v>
      </c>
      <c r="L162" s="170"/>
    </row>
    <row r="163" spans="2:12" s="19" customFormat="1" ht="38.25">
      <c r="B163" s="107" t="s">
        <v>9</v>
      </c>
      <c r="C163" s="164" t="s">
        <v>1261</v>
      </c>
      <c r="D163" s="521" t="s">
        <v>1050</v>
      </c>
      <c r="E163" s="520" t="str">
        <f>IF(_UE01=0,"",(_ZH10+_TI10)*100/(_UE01+_UE03))</f>
        <v/>
      </c>
      <c r="F163" s="528" t="s">
        <v>1262</v>
      </c>
      <c r="L163" s="170"/>
    </row>
    <row r="164" spans="2:12" s="19" customFormat="1" ht="51">
      <c r="B164" s="107" t="s">
        <v>1263</v>
      </c>
      <c r="C164" s="164" t="s">
        <v>1264</v>
      </c>
      <c r="D164" s="109" t="s">
        <v>1050</v>
      </c>
      <c r="E164" s="117" t="str">
        <f>IF(_TEIL="I und II",IF(_UE01=0,0,(_BA14)*100/_UE01),"")</f>
        <v/>
      </c>
      <c r="F164" s="528" t="s">
        <v>1265</v>
      </c>
      <c r="L164" s="170"/>
    </row>
    <row r="165" spans="2:12" s="19" customFormat="1" ht="38.25">
      <c r="B165" s="107" t="s">
        <v>1266</v>
      </c>
      <c r="C165" s="164" t="s">
        <v>1267</v>
      </c>
      <c r="D165" s="109" t="s">
        <v>1050</v>
      </c>
      <c r="E165" s="117" t="str">
        <f>IF(_TEIL="I und II",IF(_EN10=0,0,(_UE10-_UE04+_BV10+_SE03+_SE07+_SE09-_AH10+_PA01-_BA22-_BA23-_BA21-_AH01-_AM01-_XX60-_ZH10-_GR10-_BA14)*100/(_UE01+_UE03)),"")</f>
        <v/>
      </c>
      <c r="F165" s="528" t="s">
        <v>1240</v>
      </c>
      <c r="L165" s="170"/>
    </row>
    <row r="166" spans="2:12" s="19" customFormat="1" ht="42" customHeight="1">
      <c r="B166" s="107" t="s">
        <v>1268</v>
      </c>
      <c r="C166" s="164" t="s">
        <v>1269</v>
      </c>
      <c r="D166" s="109" t="s">
        <v>1050</v>
      </c>
      <c r="E166" s="117" t="str">
        <f>IF(_TEIL="I und II",IF(_EN10=0,0,(_UE10-_UE04+_BV10+_SE03+_SE07+_SE09-_AH10+_PA01-_BA22-_BA23-_BA21-_TI10-_AM01-_XX60-_ZH10-_GR10-_BA14)*100/(_UE01+_UE03)),"")</f>
        <v/>
      </c>
      <c r="F166" s="528" t="s">
        <v>1240</v>
      </c>
      <c r="L166" s="170"/>
    </row>
    <row r="167" spans="2:12" s="19" customFormat="1" ht="39.75" customHeight="1">
      <c r="B167" s="107" t="s">
        <v>1270</v>
      </c>
      <c r="C167" s="111" t="s">
        <v>1271</v>
      </c>
      <c r="D167" s="521" t="s">
        <v>1050</v>
      </c>
      <c r="E167" s="520" t="str">
        <f>IF(_UE01=0,"",(_ZH10+_EZ01)*100/(_UE01+_UE03-_ES11-_ES12))</f>
        <v/>
      </c>
      <c r="F167" s="528" t="s">
        <v>1260</v>
      </c>
      <c r="L167" s="170"/>
    </row>
    <row r="168" spans="2:12" s="19" customFormat="1" ht="38.25">
      <c r="B168" s="107" t="s">
        <v>1272</v>
      </c>
      <c r="C168" s="111" t="s">
        <v>1273</v>
      </c>
      <c r="D168" s="521" t="s">
        <v>1050</v>
      </c>
      <c r="E168" s="520" t="str">
        <f>IF(_UE01=0,"",(_ZH10+_TI10+_EZ01)*100/(_UE01+_UE03-_ES11-_ES12))</f>
        <v/>
      </c>
      <c r="F168" s="528" t="s">
        <v>1260</v>
      </c>
      <c r="L168" s="170"/>
    </row>
    <row r="169" spans="2:12" s="19" customFormat="1" ht="38.25">
      <c r="B169" s="219" t="s">
        <v>1274</v>
      </c>
      <c r="C169" s="111" t="s">
        <v>1275</v>
      </c>
      <c r="D169" s="521" t="s">
        <v>1050</v>
      </c>
      <c r="E169" s="520" t="str">
        <f>IF(_UE01="","",(_UE01+_UE03-_ES11-_ES12)*100/(_AV15+_AV16))</f>
        <v/>
      </c>
      <c r="F169" s="528" t="s">
        <v>1276</v>
      </c>
      <c r="L169" s="170"/>
    </row>
    <row r="170" spans="2:12" s="19" customFormat="1" ht="38.25">
      <c r="B170" s="219" t="s">
        <v>1277</v>
      </c>
      <c r="C170" s="111" t="s">
        <v>1278</v>
      </c>
      <c r="D170" s="521" t="s">
        <v>1129</v>
      </c>
      <c r="E170" s="520" t="str">
        <f>IF(_UE01="","",(_AV15+_AV16)/(_UE01+_UE03-_ES11-_ES12))</f>
        <v/>
      </c>
      <c r="F170" s="528" t="s">
        <v>1276</v>
      </c>
      <c r="L170" s="170"/>
    </row>
    <row r="171" spans="2:12" s="19" customFormat="1">
      <c r="B171" s="114"/>
      <c r="C171" s="108"/>
      <c r="D171" s="109"/>
      <c r="E171" s="117"/>
      <c r="F171" s="528"/>
      <c r="L171" s="171"/>
    </row>
    <row r="172" spans="2:12" s="19" customFormat="1">
      <c r="B172" s="107" t="s">
        <v>1279</v>
      </c>
      <c r="C172" s="114"/>
      <c r="D172" s="109"/>
      <c r="E172" s="114"/>
      <c r="F172" s="528"/>
      <c r="L172" s="171"/>
    </row>
    <row r="173" spans="2:12" s="19" customFormat="1" ht="67.5" customHeight="1">
      <c r="B173" s="107" t="s">
        <v>1280</v>
      </c>
      <c r="C173" s="111" t="s">
        <v>1281</v>
      </c>
      <c r="D173" s="114" t="str">
        <f t="shared" ref="D173:D178" si="8">IF(_WAEH=2,"DM/Mitarb.","Euro/Mitarb.")</f>
        <v>Euro/Mitarb.</v>
      </c>
      <c r="E173" s="220" t="str">
        <f>IF(_TEIL="I und II",IF((_PB10-_PB04-_PB05)=0,0,(_LG10-_LG20-_LG09-_BA34)/(_PB10-_PB04-_PB05)),"")</f>
        <v/>
      </c>
      <c r="F173" s="528" t="s">
        <v>1282</v>
      </c>
      <c r="L173" s="170"/>
    </row>
    <row r="174" spans="2:12" s="129" customFormat="1" ht="38.25">
      <c r="B174" s="107" t="s">
        <v>1283</v>
      </c>
      <c r="C174" s="111" t="s">
        <v>1284</v>
      </c>
      <c r="D174" s="529" t="str">
        <f t="shared" si="8"/>
        <v>Euro/Mitarb.</v>
      </c>
      <c r="E174" s="519" t="str">
        <f>IF(_TEIL="I und II",IF((_PB10)=0,0,(_LG10-_BA34)/(_PB10)),"")</f>
        <v/>
      </c>
      <c r="F174" s="528" t="s">
        <v>1282</v>
      </c>
      <c r="L174" s="173"/>
    </row>
    <row r="175" spans="2:12" s="129" customFormat="1" ht="38.25">
      <c r="B175" s="107" t="s">
        <v>1285</v>
      </c>
      <c r="C175" s="111" t="s">
        <v>1286</v>
      </c>
      <c r="D175" s="529" t="str">
        <f t="shared" si="8"/>
        <v>Euro/Mitarb.</v>
      </c>
      <c r="E175" s="519" t="str">
        <f>IF(_TEIL="I und II",IF((_PB10)=0,0,(_UE10+_UE20+_UE30+_UE40)/(_PB10)),"")</f>
        <v/>
      </c>
      <c r="F175" s="528" t="s">
        <v>1265</v>
      </c>
      <c r="L175" s="173"/>
    </row>
    <row r="176" spans="2:12" s="19" customFormat="1" ht="38.25">
      <c r="B176" s="107" t="s">
        <v>1287</v>
      </c>
      <c r="C176" s="111" t="s">
        <v>1288</v>
      </c>
      <c r="D176" s="114" t="str">
        <f t="shared" si="8"/>
        <v>Euro/Mitarb.</v>
      </c>
      <c r="E176" s="220" t="str">
        <f>IF(_TEIL="I und II",IF((_PB10-_PB04-_PB05)=0,0,(_BA09-_BA08)/(_PB10-_PB04-_PB05)),"")</f>
        <v/>
      </c>
      <c r="F176" s="528" t="s">
        <v>1282</v>
      </c>
      <c r="L176" s="170"/>
    </row>
    <row r="177" spans="2:13" s="19" customFormat="1" ht="63.75">
      <c r="B177" s="107" t="s">
        <v>1289</v>
      </c>
      <c r="C177" s="111" t="s">
        <v>1290</v>
      </c>
      <c r="D177" s="114" t="str">
        <f t="shared" si="8"/>
        <v>Euro/Mitarb.</v>
      </c>
      <c r="E177" s="220" t="str">
        <f>IF(_TEIL="I und II",IF((_PB10-_PB04-_PB05)=0,0,(_LG10-_BA34-_LG20-_LG09+_BA09-_BA08)/(_PB10-_PB04-_PB05)),"")</f>
        <v/>
      </c>
      <c r="F177" s="528" t="s">
        <v>1282</v>
      </c>
      <c r="L177" s="170"/>
    </row>
    <row r="178" spans="2:13" s="19" customFormat="1" ht="63.75">
      <c r="B178" s="107" t="s">
        <v>1291</v>
      </c>
      <c r="C178" s="111" t="s">
        <v>1292</v>
      </c>
      <c r="D178" s="114" t="str">
        <f t="shared" si="8"/>
        <v>Euro/Mitarb.</v>
      </c>
      <c r="E178" s="220" t="str">
        <f>IF(_TEIL="I und II",IF((_PB10-_PB04-_PB05)=0,0,(_LG05-_LG06)/(_PB10-_PB04-_PB05)),"")</f>
        <v/>
      </c>
      <c r="F178" s="528" t="s">
        <v>1282</v>
      </c>
      <c r="L178" s="170"/>
    </row>
    <row r="179" spans="2:13" s="19" customFormat="1" ht="51">
      <c r="B179" s="107" t="s">
        <v>1293</v>
      </c>
      <c r="C179" s="111" t="s">
        <v>1294</v>
      </c>
      <c r="D179" s="109" t="str">
        <f>IF(_WAEH=2,"DM/VE","Euro/WE")</f>
        <v>Euro/WE</v>
      </c>
      <c r="E179" s="220" t="str">
        <f>IF(_TEIL="I und II",IF((_EE01+_EE02/7+_EE03+_EE04/12+_VE01+_VE02/7+_VE03+_VE04/12)=0,0,(_BA14+_BA15)/(_EE01+_EE02/7+_EE03+_EE04/12+_VE01+_VE02/7+_VE03+_VE04/12)),"")</f>
        <v/>
      </c>
      <c r="F179" s="221" t="s">
        <v>1295</v>
      </c>
      <c r="L179" s="170"/>
    </row>
    <row r="180" spans="2:13" s="19" customFormat="1" ht="38.25">
      <c r="B180" s="107" t="s">
        <v>1296</v>
      </c>
      <c r="C180" s="111" t="s">
        <v>1297</v>
      </c>
      <c r="D180" s="521" t="s">
        <v>1050</v>
      </c>
      <c r="E180" s="116" t="str">
        <f>IF(_TEIL="I und II",(_BA14)/(_UE01+_UE03-_ES11-_ES12)*100,"")</f>
        <v/>
      </c>
      <c r="F180" s="221" t="s">
        <v>1295</v>
      </c>
      <c r="L180" s="178"/>
      <c r="M180" s="179"/>
    </row>
    <row r="181" spans="2:13" s="19" customFormat="1" ht="25.5">
      <c r="B181" s="107" t="s">
        <v>1298</v>
      </c>
      <c r="C181" s="111" t="s">
        <v>1299</v>
      </c>
      <c r="D181" s="521" t="s">
        <v>1050</v>
      </c>
      <c r="E181" s="116" t="str">
        <f>IF(_TEIL="I und II",(_BA14+_BA15)/(_UE10+_UE20+_UE30+_UE40)*100,"")</f>
        <v/>
      </c>
      <c r="F181" s="221" t="s">
        <v>1295</v>
      </c>
      <c r="L181" s="178"/>
      <c r="M181" s="179"/>
    </row>
    <row r="182" spans="2:13" s="19" customFormat="1" ht="38.25">
      <c r="B182" s="107" t="s">
        <v>1300</v>
      </c>
      <c r="C182" s="164" t="s">
        <v>1301</v>
      </c>
      <c r="D182" s="109" t="str">
        <f>IF(_WAEH=2,"DM/VE","Euro/WE")</f>
        <v>Euro/WE</v>
      </c>
      <c r="E182" s="220" t="str">
        <f>IF(_TEIL="I und II",IF((_EE01+_EE02/7+_EE03+_EE04/12)=0,0,(_BA14)/(_EE01+_EE02/7+_EE03+_EE04/12)),"")</f>
        <v/>
      </c>
      <c r="F182" s="221" t="s">
        <v>1295</v>
      </c>
      <c r="L182" s="170"/>
    </row>
    <row r="183" spans="2:13" s="19" customFormat="1" ht="51">
      <c r="B183" s="107" t="s">
        <v>1302</v>
      </c>
      <c r="C183" s="164" t="s">
        <v>1303</v>
      </c>
      <c r="D183" s="109" t="str">
        <f>IF(_WAEH=2,"DM/VE","Euro/WE")</f>
        <v>Euro/WE</v>
      </c>
      <c r="E183" s="220" t="str">
        <f>IF(_TEIL="I und II",IF((_VE01+_VE02/7+_VE03+_VE04/12)=0,0,(_BA15)/(_VE01+_VE02/7+_VE03+_VE04/12)),"")</f>
        <v/>
      </c>
      <c r="F183" s="221" t="s">
        <v>1295</v>
      </c>
      <c r="L183" s="170"/>
    </row>
    <row r="184" spans="2:13" s="19" customFormat="1" ht="63.75">
      <c r="B184" s="107" t="s">
        <v>1304</v>
      </c>
      <c r="C184" s="164" t="s">
        <v>1305</v>
      </c>
      <c r="D184" s="109" t="s">
        <v>1306</v>
      </c>
      <c r="E184" s="220" t="str">
        <f>IF(_TEIL="I und II",IF(_PB30=0,0,(_EE01+_EE02/7+_EE03+_EE04/12+_VE01+_VE02/7+_VE03+_VE04/12)/_PB30),"")</f>
        <v/>
      </c>
      <c r="F184" s="221" t="s">
        <v>1295</v>
      </c>
      <c r="L184" s="170"/>
    </row>
    <row r="185" spans="2:13" ht="15.75" thickBot="1">
      <c r="C185" s="156" t="s">
        <v>1307</v>
      </c>
      <c r="D185" s="18"/>
      <c r="E185" s="19"/>
      <c r="F185" s="471"/>
      <c r="G185" s="19"/>
      <c r="H185" s="530"/>
      <c r="K185" s="157" t="e">
        <f>SUM(K9:K183)</f>
        <v>#DIV/0!</v>
      </c>
      <c r="L185" s="128"/>
    </row>
    <row r="186" spans="2:13" ht="13.5" thickTop="1">
      <c r="D186" s="18"/>
      <c r="F186" s="471"/>
    </row>
    <row r="187" spans="2:13">
      <c r="D187" s="18"/>
      <c r="F187" s="471"/>
    </row>
    <row r="188" spans="2:13">
      <c r="C188" t="s">
        <v>1308</v>
      </c>
      <c r="D188" s="18"/>
      <c r="F188" s="471"/>
    </row>
    <row r="189" spans="2:13">
      <c r="D189" s="18"/>
      <c r="F189" s="471"/>
    </row>
    <row r="190" spans="2:13">
      <c r="D190" s="18"/>
      <c r="F190" s="471"/>
    </row>
    <row r="191" spans="2:13">
      <c r="D191" s="18"/>
      <c r="F191" s="471"/>
    </row>
  </sheetData>
  <sheetProtection algorithmName="SHA-512" hashValue="QuofhBuewDQjqTsQtyI/nNCTwivKbbMN/ZHXGE5ZsD0k/U364VFDf0L6qbQygr8MZp5kQ60NxmiTlPdDTNVqzA==" saltValue="9ZnW5x22Hk2cIG0UAkzhbQ==" spinCount="100000" sheet="1" objects="1" scenarios="1"/>
  <mergeCells count="2">
    <mergeCell ref="B2:E2"/>
    <mergeCell ref="B140:E140"/>
  </mergeCells>
  <phoneticPr fontId="0" type="noConversion"/>
  <printOptions horizontalCentered="1"/>
  <pageMargins left="0.78740157480314965" right="0.51181102362204722" top="0.59055118110236227" bottom="0.44" header="0.35433070866141736" footer="0.24"/>
  <pageSetup paperSize="9" scale="53" fitToHeight="5" orientation="portrait" horizontalDpi="4294967292" verticalDpi="96" r:id="rId1"/>
  <headerFooter alignWithMargins="0">
    <oddFooter>&amp;C&amp;"Arial,Fett"Kennzahlen&amp;RSeite &amp;P von &amp;N</oddFooter>
  </headerFooter>
  <rowBreaks count="5" manualBreakCount="5">
    <brk id="56" min="1" max="11" man="1"/>
    <brk id="94" min="1" max="11" man="1"/>
    <brk id="122" min="1" max="11" man="1"/>
    <brk id="139" min="1" max="11" man="1"/>
    <brk id="162" min="1" max="11" man="1"/>
  </rowBreaks>
  <drawing r:id="rId2"/>
  <legacyDrawing r:id="rId3"/>
  <controls>
    <mc:AlternateContent xmlns:mc="http://schemas.openxmlformats.org/markup-compatibility/2006">
      <mc:Choice Requires="x14">
        <control shapeId="17409" r:id="rId4" name="CommandButton1">
          <controlPr defaultSize="0" print="0" autoLine="0" r:id="rId5">
            <anchor moveWithCells="1">
              <from>
                <xdr:col>0</xdr:col>
                <xdr:colOff>114300</xdr:colOff>
                <xdr:row>185</xdr:row>
                <xdr:rowOff>0</xdr:rowOff>
              </from>
              <to>
                <xdr:col>1</xdr:col>
                <xdr:colOff>352425</xdr:colOff>
                <xdr:row>187</xdr:row>
                <xdr:rowOff>0</xdr:rowOff>
              </to>
            </anchor>
          </controlPr>
        </control>
      </mc:Choice>
      <mc:Fallback>
        <control shapeId="17409" r:id="rId4" name="CommandButton1"/>
      </mc:Fallback>
    </mc:AlternateContent>
  </control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6"/>
  <dimension ref="A1:X58"/>
  <sheetViews>
    <sheetView tabSelected="1" zoomScaleNormal="100" zoomScaleSheetLayoutView="100" workbookViewId="0">
      <selection activeCell="B1" sqref="B1"/>
    </sheetView>
  </sheetViews>
  <sheetFormatPr defaultColWidth="11.42578125" defaultRowHeight="15.75"/>
  <cols>
    <col min="1" max="1" width="4.28515625" style="321" customWidth="1"/>
    <col min="2" max="2" width="2.85546875" style="321" customWidth="1"/>
    <col min="3" max="3" width="11.5703125" style="267" customWidth="1"/>
    <col min="4" max="4" width="32.140625" style="324" customWidth="1"/>
    <col min="5" max="5" width="19" style="321" customWidth="1"/>
    <col min="6" max="6" width="34" style="321" customWidth="1"/>
    <col min="7" max="7" width="3.42578125" style="321" customWidth="1"/>
    <col min="8" max="24" width="11.42578125" style="321"/>
    <col min="25" max="16384" width="11.42578125" style="35"/>
  </cols>
  <sheetData>
    <row r="1" spans="1:24" ht="26.25" customHeight="1">
      <c r="B1" s="322" t="s">
        <v>1309</v>
      </c>
      <c r="C1" s="322"/>
      <c r="D1" s="323"/>
      <c r="E1" s="267"/>
    </row>
    <row r="2" spans="1:24" ht="12.75" customHeight="1">
      <c r="B2" s="267"/>
      <c r="D2" s="323"/>
      <c r="E2" s="267"/>
    </row>
    <row r="3" spans="1:24">
      <c r="B3" s="267" t="s">
        <v>1310</v>
      </c>
      <c r="C3" s="267" t="s">
        <v>1311</v>
      </c>
      <c r="E3" s="267"/>
    </row>
    <row r="4" spans="1:24" ht="5.0999999999999996" customHeight="1"/>
    <row r="5" spans="1:24" s="2" customFormat="1">
      <c r="A5" s="267"/>
      <c r="B5" s="267"/>
      <c r="C5" s="325"/>
      <c r="D5" s="326" t="s">
        <v>1312</v>
      </c>
      <c r="E5" s="327" t="s">
        <v>944</v>
      </c>
      <c r="F5" s="328" t="s">
        <v>1313</v>
      </c>
      <c r="G5" s="267"/>
      <c r="H5" s="267"/>
      <c r="I5" s="267"/>
      <c r="J5" s="267"/>
      <c r="K5" s="267"/>
      <c r="L5" s="267"/>
      <c r="M5" s="267"/>
      <c r="N5" s="267"/>
      <c r="O5" s="267"/>
      <c r="P5" s="267"/>
      <c r="Q5" s="267"/>
      <c r="R5" s="267"/>
      <c r="S5" s="267"/>
      <c r="T5" s="267"/>
      <c r="U5" s="267"/>
      <c r="V5" s="267"/>
      <c r="W5" s="267"/>
      <c r="X5" s="267"/>
    </row>
    <row r="6" spans="1:24" ht="26.25" customHeight="1">
      <c r="C6" s="329" t="s">
        <v>1314</v>
      </c>
      <c r="D6" s="414" t="s">
        <v>1315</v>
      </c>
      <c r="E6" s="531" t="s">
        <v>1316</v>
      </c>
      <c r="F6" s="330">
        <f>_EE01+(_EE02/7)+_EE03+(_EE04/12)+_VE01+(_VE02/7)+_VE03+(_VE04/12)</f>
        <v>0</v>
      </c>
    </row>
    <row r="7" spans="1:24" ht="12.95" customHeight="1">
      <c r="C7" s="331" t="s">
        <v>1317</v>
      </c>
      <c r="D7" s="340" t="s">
        <v>1318</v>
      </c>
      <c r="E7" s="532" t="s">
        <v>1319</v>
      </c>
      <c r="F7" s="332">
        <f>_K40</f>
        <v>0</v>
      </c>
    </row>
    <row r="8" spans="1:24" ht="12.95" customHeight="1">
      <c r="C8" s="331" t="s">
        <v>1320</v>
      </c>
      <c r="D8" s="340" t="s">
        <v>1321</v>
      </c>
      <c r="E8" s="532" t="s">
        <v>1319</v>
      </c>
      <c r="F8" s="332">
        <f>_K42</f>
        <v>0</v>
      </c>
    </row>
    <row r="9" spans="1:24" ht="12.95" customHeight="1">
      <c r="C9" s="331" t="s">
        <v>1322</v>
      </c>
      <c r="D9" s="340" t="s">
        <v>1323</v>
      </c>
      <c r="E9" s="532" t="s">
        <v>1050</v>
      </c>
      <c r="F9" s="332" t="str">
        <f>_K50</f>
        <v/>
      </c>
    </row>
    <row r="10" spans="1:24" ht="12.95" customHeight="1">
      <c r="C10" s="331" t="s">
        <v>1324</v>
      </c>
      <c r="D10" s="340" t="s">
        <v>1325</v>
      </c>
      <c r="E10" s="532" t="s">
        <v>1050</v>
      </c>
      <c r="F10" s="332" t="str">
        <f>_K54</f>
        <v/>
      </c>
    </row>
    <row r="11" spans="1:24" ht="12.95" customHeight="1">
      <c r="C11" s="331" t="s">
        <v>1326</v>
      </c>
      <c r="D11" s="340" t="s">
        <v>1327</v>
      </c>
      <c r="E11" s="532" t="s">
        <v>1328</v>
      </c>
      <c r="F11" s="332" t="e">
        <f>(_AV15+_AV16)/_EN10</f>
        <v>#DIV/0!</v>
      </c>
    </row>
    <row r="12" spans="1:24" ht="27" customHeight="1">
      <c r="C12" s="331" t="s">
        <v>1329</v>
      </c>
      <c r="D12" s="340" t="s">
        <v>1330</v>
      </c>
      <c r="E12" s="532" t="s">
        <v>1328</v>
      </c>
      <c r="F12" s="332" t="e">
        <f>_K48B</f>
        <v>#DIV/0!</v>
      </c>
    </row>
    <row r="13" spans="1:24" ht="13.5" customHeight="1">
      <c r="C13" s="331" t="s">
        <v>1331</v>
      </c>
      <c r="D13" s="340" t="s">
        <v>1332</v>
      </c>
      <c r="E13" s="532" t="s">
        <v>797</v>
      </c>
      <c r="F13" s="533">
        <f>_ANK01</f>
        <v>0</v>
      </c>
    </row>
    <row r="14" spans="1:24" ht="12.95" customHeight="1">
      <c r="C14" s="331" t="s">
        <v>1333</v>
      </c>
      <c r="D14" s="534" t="s">
        <v>1334</v>
      </c>
      <c r="E14" s="532" t="s">
        <v>797</v>
      </c>
      <c r="F14" s="333">
        <f>_VERK01</f>
        <v>0</v>
      </c>
    </row>
    <row r="15" spans="1:24" ht="12.95" customHeight="1">
      <c r="C15" s="334" t="s">
        <v>1335</v>
      </c>
      <c r="D15" s="535" t="s">
        <v>1336</v>
      </c>
      <c r="E15" s="536" t="s">
        <v>797</v>
      </c>
      <c r="F15" s="335">
        <f>_VERK02</f>
        <v>0</v>
      </c>
    </row>
    <row r="16" spans="1:24" ht="8.25" customHeight="1">
      <c r="D16" s="537"/>
      <c r="E16" s="538"/>
    </row>
    <row r="17" spans="1:24">
      <c r="B17" s="267" t="s">
        <v>1337</v>
      </c>
      <c r="C17" s="267" t="s">
        <v>1338</v>
      </c>
      <c r="E17" s="267"/>
    </row>
    <row r="18" spans="1:24" ht="5.0999999999999996" customHeight="1"/>
    <row r="19" spans="1:24" s="2" customFormat="1">
      <c r="A19" s="267"/>
      <c r="B19" s="267"/>
      <c r="C19" s="325"/>
      <c r="D19" s="326" t="s">
        <v>1312</v>
      </c>
      <c r="E19" s="327" t="s">
        <v>944</v>
      </c>
      <c r="F19" s="328" t="s">
        <v>1313</v>
      </c>
      <c r="G19" s="267"/>
      <c r="H19" s="267"/>
      <c r="I19" s="267"/>
      <c r="J19" s="267"/>
      <c r="K19" s="267"/>
      <c r="L19" s="267"/>
      <c r="M19" s="267"/>
      <c r="N19" s="267"/>
      <c r="O19" s="267"/>
      <c r="P19" s="267"/>
      <c r="Q19" s="267"/>
      <c r="R19" s="267"/>
      <c r="S19" s="267"/>
      <c r="T19" s="267"/>
      <c r="U19" s="267"/>
      <c r="V19" s="267"/>
      <c r="W19" s="267"/>
      <c r="X19" s="267"/>
    </row>
    <row r="20" spans="1:24" ht="12.95" customHeight="1">
      <c r="C20" s="329" t="s">
        <v>1339</v>
      </c>
      <c r="D20" s="414" t="s">
        <v>379</v>
      </c>
      <c r="E20" s="531" t="s">
        <v>1340</v>
      </c>
      <c r="F20" s="336">
        <f>_K01/1000</f>
        <v>0</v>
      </c>
    </row>
    <row r="21" spans="1:24" ht="25.5" customHeight="1">
      <c r="C21" s="334" t="s">
        <v>1341</v>
      </c>
      <c r="D21" s="535" t="s">
        <v>1342</v>
      </c>
      <c r="E21" s="536" t="s">
        <v>1050</v>
      </c>
      <c r="F21" s="337">
        <f>_K23</f>
        <v>0</v>
      </c>
    </row>
    <row r="22" spans="1:24" ht="12.95" hidden="1" customHeight="1">
      <c r="C22" s="338" t="s">
        <v>1343</v>
      </c>
      <c r="D22" s="539" t="s">
        <v>1344</v>
      </c>
      <c r="E22" s="540" t="s">
        <v>1050</v>
      </c>
      <c r="F22" s="339">
        <f>_K25</f>
        <v>0</v>
      </c>
    </row>
    <row r="23" spans="1:24" ht="12.95" hidden="1" customHeight="1">
      <c r="C23" s="334" t="s">
        <v>1345</v>
      </c>
      <c r="D23" s="535" t="s">
        <v>1346</v>
      </c>
      <c r="E23" s="536" t="s">
        <v>1050</v>
      </c>
      <c r="F23" s="337">
        <f>_K21</f>
        <v>0</v>
      </c>
    </row>
    <row r="24" spans="1:24" ht="9" customHeight="1">
      <c r="D24" s="537"/>
      <c r="E24" s="538"/>
    </row>
    <row r="25" spans="1:24">
      <c r="B25" s="267" t="s">
        <v>1347</v>
      </c>
      <c r="C25" s="267" t="s">
        <v>1348</v>
      </c>
      <c r="E25" s="267"/>
    </row>
    <row r="26" spans="1:24" ht="5.0999999999999996" customHeight="1"/>
    <row r="27" spans="1:24" s="2" customFormat="1">
      <c r="A27" s="267"/>
      <c r="B27" s="267"/>
      <c r="C27" s="325"/>
      <c r="D27" s="326" t="s">
        <v>1312</v>
      </c>
      <c r="E27" s="327" t="s">
        <v>944</v>
      </c>
      <c r="F27" s="328" t="s">
        <v>1313</v>
      </c>
      <c r="G27" s="267"/>
      <c r="H27" s="267"/>
      <c r="I27" s="267"/>
      <c r="J27" s="267"/>
      <c r="K27" s="267"/>
      <c r="L27" s="267"/>
      <c r="M27" s="267"/>
      <c r="N27" s="267"/>
      <c r="O27" s="267"/>
      <c r="P27" s="267"/>
      <c r="Q27" s="267"/>
      <c r="R27" s="267"/>
      <c r="S27" s="267"/>
      <c r="T27" s="267"/>
      <c r="U27" s="267"/>
      <c r="V27" s="267"/>
      <c r="W27" s="267"/>
      <c r="X27" s="267"/>
    </row>
    <row r="28" spans="1:24" ht="27" customHeight="1">
      <c r="C28" s="329" t="s">
        <v>1349</v>
      </c>
      <c r="D28" s="414" t="s">
        <v>1350</v>
      </c>
      <c r="E28" s="541" t="s">
        <v>1351</v>
      </c>
      <c r="F28" s="542">
        <f>_K07</f>
        <v>0</v>
      </c>
    </row>
    <row r="29" spans="1:24" ht="12.95" customHeight="1">
      <c r="C29" s="331" t="s">
        <v>1352</v>
      </c>
      <c r="D29" s="340" t="s">
        <v>1353</v>
      </c>
      <c r="E29" s="341" t="s">
        <v>1351</v>
      </c>
      <c r="F29" s="543">
        <f>_K08</f>
        <v>0</v>
      </c>
    </row>
    <row r="30" spans="1:24" ht="27" customHeight="1">
      <c r="C30" s="331" t="s">
        <v>1354</v>
      </c>
      <c r="D30" s="340" t="s">
        <v>1355</v>
      </c>
      <c r="E30" s="341" t="s">
        <v>1351</v>
      </c>
      <c r="F30" s="543">
        <f>(_UE20+_UE51)/1000</f>
        <v>0</v>
      </c>
    </row>
    <row r="31" spans="1:24" ht="28.5" customHeight="1">
      <c r="C31" s="331" t="s">
        <v>1356</v>
      </c>
      <c r="D31" s="340" t="s">
        <v>1014</v>
      </c>
      <c r="E31" s="341" t="s">
        <v>1351</v>
      </c>
      <c r="F31" s="543">
        <f>_K12</f>
        <v>0</v>
      </c>
    </row>
    <row r="32" spans="1:24" ht="12.95" customHeight="1">
      <c r="C32" s="331" t="s">
        <v>1357</v>
      </c>
      <c r="D32" s="340" t="s">
        <v>983</v>
      </c>
      <c r="E32" s="341" t="s">
        <v>1351</v>
      </c>
      <c r="F32" s="543">
        <f>_K06A</f>
        <v>0</v>
      </c>
    </row>
    <row r="33" spans="2:6" ht="12.95" customHeight="1">
      <c r="C33" s="331" t="s">
        <v>1358</v>
      </c>
      <c r="D33" s="340" t="s">
        <v>1359</v>
      </c>
      <c r="E33" s="341" t="s">
        <v>1050</v>
      </c>
      <c r="F33" s="543">
        <f>_K27D</f>
        <v>0</v>
      </c>
    </row>
    <row r="34" spans="2:6" ht="12.95" customHeight="1">
      <c r="C34" s="331" t="s">
        <v>1360</v>
      </c>
      <c r="D34" s="340" t="s">
        <v>1361</v>
      </c>
      <c r="E34" s="341" t="s">
        <v>1351</v>
      </c>
      <c r="F34" s="543">
        <f>_K06A-(_IK01/1000)</f>
        <v>0</v>
      </c>
    </row>
    <row r="35" spans="2:6" ht="12.95" customHeight="1">
      <c r="C35" s="331" t="s">
        <v>1362</v>
      </c>
      <c r="D35" s="340" t="s">
        <v>1363</v>
      </c>
      <c r="E35" s="341" t="s">
        <v>1050</v>
      </c>
      <c r="F35" s="543" t="e">
        <f>(_MS19B*1000/(_UE01-_ES11-_ES12)*100)</f>
        <v>#DIV/0!</v>
      </c>
    </row>
    <row r="36" spans="2:6" ht="12.95" customHeight="1">
      <c r="C36" s="331" t="s">
        <v>1364</v>
      </c>
      <c r="D36" s="340" t="s">
        <v>1365</v>
      </c>
      <c r="E36" s="341" t="s">
        <v>1351</v>
      </c>
      <c r="F36" s="543">
        <f>IF(ISBLANK(_GW10),0,(_GW10-_GW20+_XX28-_GR10-_XX50+_ST10+_AA04+_AA03-_EA01+_ZA10-_EZ02-_EW01)/1000)</f>
        <v>0</v>
      </c>
    </row>
    <row r="37" spans="2:6" ht="25.5" customHeight="1">
      <c r="C37" s="331" t="s">
        <v>1366</v>
      </c>
      <c r="D37" s="340" t="s">
        <v>1367</v>
      </c>
      <c r="E37" s="341" t="s">
        <v>1129</v>
      </c>
      <c r="F37" s="544" t="e">
        <f>_K06A*1000/(_ZA10)</f>
        <v>#DIV/0!</v>
      </c>
    </row>
    <row r="38" spans="2:6" ht="12.95" customHeight="1">
      <c r="C38" s="331" t="s">
        <v>1368</v>
      </c>
      <c r="D38" s="340" t="s">
        <v>1369</v>
      </c>
      <c r="E38" s="341" t="s">
        <v>1351</v>
      </c>
      <c r="F38" s="543">
        <f>(_GW10-_GW20+_ST10)/1000</f>
        <v>0</v>
      </c>
    </row>
    <row r="39" spans="2:6" ht="12.95" customHeight="1">
      <c r="C39" s="331" t="s">
        <v>1370</v>
      </c>
      <c r="D39" s="340" t="s">
        <v>1371</v>
      </c>
      <c r="E39" s="341" t="s">
        <v>1351</v>
      </c>
      <c r="F39" s="543">
        <f>(_GW10-_GW20)/1000</f>
        <v>0</v>
      </c>
    </row>
    <row r="40" spans="2:6" ht="12.95" customHeight="1">
      <c r="C40" s="334" t="s">
        <v>1372</v>
      </c>
      <c r="D40" s="535" t="s">
        <v>1373</v>
      </c>
      <c r="E40" s="536" t="s">
        <v>1351</v>
      </c>
      <c r="F40" s="545">
        <f>_K14C</f>
        <v>0</v>
      </c>
    </row>
    <row r="41" spans="2:6" ht="9.75" customHeight="1"/>
    <row r="42" spans="2:6">
      <c r="B42" s="267" t="s">
        <v>1374</v>
      </c>
      <c r="C42" s="267" t="s">
        <v>1375</v>
      </c>
      <c r="E42" s="267"/>
    </row>
    <row r="43" spans="2:6" ht="5.0999999999999996" customHeight="1"/>
    <row r="44" spans="2:6">
      <c r="C44" s="325"/>
      <c r="D44" s="326" t="s">
        <v>1312</v>
      </c>
      <c r="E44" s="327" t="s">
        <v>944</v>
      </c>
      <c r="F44" s="328" t="s">
        <v>1313</v>
      </c>
    </row>
    <row r="45" spans="2:6" ht="12.95" customHeight="1">
      <c r="C45" s="329" t="s">
        <v>1376</v>
      </c>
      <c r="D45" s="414" t="s">
        <v>1377</v>
      </c>
      <c r="E45" s="531" t="s">
        <v>1050</v>
      </c>
      <c r="F45" s="546">
        <f>_K28</f>
        <v>0</v>
      </c>
    </row>
    <row r="46" spans="2:6" ht="12.95" customHeight="1">
      <c r="C46" s="331" t="s">
        <v>1378</v>
      </c>
      <c r="D46" s="340" t="s">
        <v>1379</v>
      </c>
      <c r="E46" s="532" t="s">
        <v>1050</v>
      </c>
      <c r="F46" s="547">
        <f>_K27</f>
        <v>0</v>
      </c>
    </row>
    <row r="47" spans="2:6" ht="27.75" customHeight="1">
      <c r="C47" s="331" t="s">
        <v>1380</v>
      </c>
      <c r="D47" s="340" t="s">
        <v>1381</v>
      </c>
      <c r="E47" s="532" t="s">
        <v>1151</v>
      </c>
      <c r="F47" s="543">
        <f>_K38A</f>
        <v>0</v>
      </c>
    </row>
    <row r="48" spans="2:6" ht="24" customHeight="1">
      <c r="C48" s="331" t="s">
        <v>1382</v>
      </c>
      <c r="D48" s="340" t="s">
        <v>1383</v>
      </c>
      <c r="E48" s="532" t="s">
        <v>1050</v>
      </c>
      <c r="F48" s="547">
        <f>_K30</f>
        <v>0</v>
      </c>
    </row>
    <row r="49" spans="1:24" ht="24" customHeight="1">
      <c r="C49" s="334" t="s">
        <v>1384</v>
      </c>
      <c r="D49" s="535" t="s">
        <v>1385</v>
      </c>
      <c r="E49" s="536" t="s">
        <v>1050</v>
      </c>
      <c r="F49" s="548">
        <f>_K31</f>
        <v>0</v>
      </c>
    </row>
    <row r="50" spans="1:24" ht="10.5" customHeight="1"/>
    <row r="51" spans="1:24">
      <c r="B51" s="267" t="s">
        <v>1386</v>
      </c>
      <c r="C51" s="267" t="s">
        <v>1387</v>
      </c>
      <c r="D51" s="321"/>
      <c r="E51" s="267"/>
    </row>
    <row r="52" spans="1:24" ht="5.0999999999999996" customHeight="1"/>
    <row r="53" spans="1:24">
      <c r="C53" s="325"/>
      <c r="D53" s="326" t="s">
        <v>1312</v>
      </c>
      <c r="E53" s="327" t="s">
        <v>944</v>
      </c>
      <c r="F53" s="328" t="s">
        <v>1313</v>
      </c>
    </row>
    <row r="54" spans="1:24" ht="12.95" customHeight="1">
      <c r="C54" s="329" t="s">
        <v>1388</v>
      </c>
      <c r="D54" s="414" t="s">
        <v>1389</v>
      </c>
      <c r="E54" s="531" t="s">
        <v>1351</v>
      </c>
      <c r="F54" s="542">
        <f>_K05</f>
        <v>0</v>
      </c>
    </row>
    <row r="55" spans="1:24" ht="24" customHeight="1">
      <c r="C55" s="331" t="s">
        <v>1390</v>
      </c>
      <c r="D55" s="340" t="s">
        <v>1391</v>
      </c>
      <c r="E55" s="532" t="s">
        <v>1351</v>
      </c>
      <c r="F55" s="543">
        <f>_AV12/1000</f>
        <v>0</v>
      </c>
    </row>
    <row r="56" spans="1:24" s="66" customFormat="1" ht="26.25" customHeight="1">
      <c r="A56" s="342"/>
      <c r="B56" s="342"/>
      <c r="C56" s="331" t="s">
        <v>1392</v>
      </c>
      <c r="D56" s="340" t="s">
        <v>1393</v>
      </c>
      <c r="E56" s="532" t="s">
        <v>1351</v>
      </c>
      <c r="F56" s="543">
        <f>_ANK02/1000</f>
        <v>0</v>
      </c>
      <c r="G56" s="342"/>
      <c r="H56" s="342"/>
      <c r="I56" s="342"/>
      <c r="J56" s="342"/>
      <c r="K56" s="342"/>
      <c r="L56" s="342"/>
      <c r="M56" s="342"/>
      <c r="N56" s="342"/>
      <c r="O56" s="342"/>
      <c r="P56" s="342"/>
      <c r="Q56" s="342"/>
      <c r="R56" s="342"/>
      <c r="S56" s="342"/>
      <c r="T56" s="342"/>
      <c r="U56" s="342"/>
      <c r="V56" s="342"/>
      <c r="W56" s="342"/>
      <c r="X56" s="342"/>
    </row>
    <row r="57" spans="1:24" ht="12.95" customHeight="1">
      <c r="C57" s="331" t="s">
        <v>1394</v>
      </c>
      <c r="D57" s="340" t="s">
        <v>810</v>
      </c>
      <c r="E57" s="532" t="s">
        <v>1351</v>
      </c>
      <c r="F57" s="543">
        <f>(_IK01+_XX45)/1000</f>
        <v>0</v>
      </c>
    </row>
    <row r="58" spans="1:24" ht="12.95" customHeight="1">
      <c r="C58" s="334" t="s">
        <v>1395</v>
      </c>
      <c r="D58" s="535" t="s">
        <v>1396</v>
      </c>
      <c r="E58" s="536" t="s">
        <v>1050</v>
      </c>
      <c r="F58" s="548">
        <f>_K22</f>
        <v>0</v>
      </c>
    </row>
  </sheetData>
  <sheetProtection algorithmName="SHA-512" hashValue="9lpKRricEOMhITf+/1FzXbpedxUZQk7PdDSckfQnDBd8rf0hPICEjvdKma8s7G3BcAJoKhXXc8v6H0pCp9kvWw==" saltValue="L9kQEjVpeUDAPNqMEmBp7w==" spinCount="100000" sheet="1" objects="1" scenarios="1"/>
  <phoneticPr fontId="0" type="noConversion"/>
  <pageMargins left="0.84" right="0.39370078740157483" top="0.78740157480314965" bottom="0.59055118110236227" header="0.51181102362204722" footer="0.51181102362204722"/>
  <pageSetup paperSize="9" scale="84" fitToHeight="2" orientation="portrait" r:id="rId1"/>
  <headerFooter alignWithMargins="0">
    <oddFooter>&amp;C&amp;"Arial,Fett"Management Summary</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5"/>
  <dimension ref="A1:E111"/>
  <sheetViews>
    <sheetView topLeftCell="A16" workbookViewId="0">
      <selection activeCell="C27" sqref="C27"/>
    </sheetView>
  </sheetViews>
  <sheetFormatPr defaultColWidth="11.42578125" defaultRowHeight="12.75"/>
  <cols>
    <col min="1" max="1" width="59.5703125" style="12" bestFit="1" customWidth="1"/>
    <col min="2" max="2" width="6.42578125" style="12" customWidth="1"/>
    <col min="3" max="3" width="13.28515625" style="226" customWidth="1"/>
    <col min="4" max="4" width="3.28515625" style="226" customWidth="1"/>
    <col min="5" max="5" width="13" style="226" customWidth="1"/>
  </cols>
  <sheetData>
    <row r="1" spans="1:5">
      <c r="A1" s="151" t="s">
        <v>1397</v>
      </c>
      <c r="B1" s="222"/>
      <c r="C1" s="223" t="s">
        <v>1398</v>
      </c>
      <c r="D1" s="224"/>
      <c r="E1" s="223"/>
    </row>
    <row r="2" spans="1:5">
      <c r="A2" s="151"/>
      <c r="B2" s="222"/>
      <c r="C2" s="186"/>
      <c r="D2" s="195"/>
      <c r="E2" s="225"/>
    </row>
    <row r="3" spans="1:5">
      <c r="B3" s="222"/>
    </row>
    <row r="4" spans="1:5">
      <c r="A4" s="151" t="s">
        <v>1399</v>
      </c>
      <c r="B4" s="222"/>
    </row>
    <row r="5" spans="1:5">
      <c r="A5" s="12" t="s">
        <v>1400</v>
      </c>
      <c r="B5" s="222" t="s">
        <v>1401</v>
      </c>
    </row>
    <row r="6" spans="1:5">
      <c r="A6" s="12" t="s">
        <v>1402</v>
      </c>
      <c r="B6" s="222" t="s">
        <v>1401</v>
      </c>
    </row>
    <row r="7" spans="1:5">
      <c r="A7" s="12" t="s">
        <v>1403</v>
      </c>
      <c r="B7" s="222" t="s">
        <v>224</v>
      </c>
    </row>
    <row r="8" spans="1:5">
      <c r="B8" s="222"/>
    </row>
    <row r="9" spans="1:5" s="226" customFormat="1" ht="12">
      <c r="A9" s="151" t="s">
        <v>1404</v>
      </c>
      <c r="B9" s="222"/>
    </row>
    <row r="10" spans="1:5" s="226" customFormat="1" ht="12">
      <c r="A10" s="12" t="s">
        <v>1405</v>
      </c>
      <c r="B10" s="222" t="s">
        <v>157</v>
      </c>
      <c r="C10" s="227"/>
      <c r="D10" s="227"/>
    </row>
    <row r="11" spans="1:5" s="226" customFormat="1" ht="12">
      <c r="A11" s="12" t="s">
        <v>1406</v>
      </c>
      <c r="B11" s="222" t="s">
        <v>157</v>
      </c>
      <c r="C11" s="227"/>
      <c r="D11" s="227"/>
    </row>
    <row r="12" spans="1:5" s="226" customFormat="1" ht="12">
      <c r="A12" s="12" t="s">
        <v>1407</v>
      </c>
      <c r="B12" s="222" t="s">
        <v>157</v>
      </c>
      <c r="C12" s="227"/>
      <c r="D12" s="227"/>
    </row>
    <row r="13" spans="1:5" s="226" customFormat="1" ht="12">
      <c r="A13" s="236" t="s">
        <v>1408</v>
      </c>
      <c r="B13" s="237"/>
      <c r="C13" s="239" t="e">
        <v>#REF!</v>
      </c>
      <c r="D13" s="227"/>
    </row>
    <row r="14" spans="1:5" s="226" customFormat="1" ht="12">
      <c r="A14" s="12" t="s">
        <v>1409</v>
      </c>
      <c r="B14" s="222" t="s">
        <v>224</v>
      </c>
    </row>
    <row r="15" spans="1:5" s="226" customFormat="1" ht="12">
      <c r="A15" s="12" t="s">
        <v>1410</v>
      </c>
      <c r="B15" s="222" t="s">
        <v>224</v>
      </c>
    </row>
    <row r="16" spans="1:5" s="226" customFormat="1" ht="12">
      <c r="A16" s="12" t="s">
        <v>1411</v>
      </c>
      <c r="B16" s="222" t="s">
        <v>1401</v>
      </c>
    </row>
    <row r="17" spans="1:4" s="226" customFormat="1" ht="12">
      <c r="A17" s="12" t="s">
        <v>1402</v>
      </c>
      <c r="B17" s="222" t="s">
        <v>1401</v>
      </c>
    </row>
    <row r="18" spans="1:4" s="226" customFormat="1" ht="12">
      <c r="A18" s="12" t="s">
        <v>1412</v>
      </c>
      <c r="B18" s="222" t="s">
        <v>1401</v>
      </c>
    </row>
    <row r="19" spans="1:4" s="226" customFormat="1" ht="12">
      <c r="A19" s="12" t="s">
        <v>1413</v>
      </c>
      <c r="B19" s="222" t="s">
        <v>1401</v>
      </c>
    </row>
    <row r="20" spans="1:4" s="226" customFormat="1" ht="12">
      <c r="A20" s="12" t="s">
        <v>1402</v>
      </c>
      <c r="B20" s="222" t="s">
        <v>1401</v>
      </c>
    </row>
    <row r="21" spans="1:4" s="226" customFormat="1" ht="12">
      <c r="A21" s="12" t="s">
        <v>1414</v>
      </c>
      <c r="B21" s="222" t="s">
        <v>1401</v>
      </c>
    </row>
    <row r="22" spans="1:4" s="226" customFormat="1" ht="12">
      <c r="A22" s="12" t="s">
        <v>1415</v>
      </c>
      <c r="B22" s="222" t="s">
        <v>157</v>
      </c>
      <c r="C22" s="227"/>
      <c r="D22" s="227"/>
    </row>
    <row r="23" spans="1:4" s="226" customFormat="1" ht="12">
      <c r="A23" s="12"/>
      <c r="B23" s="222"/>
      <c r="C23" s="227"/>
      <c r="D23" s="227"/>
    </row>
    <row r="24" spans="1:4" s="226" customFormat="1" ht="12">
      <c r="A24" s="151" t="s">
        <v>1416</v>
      </c>
      <c r="B24" s="222"/>
    </row>
    <row r="25" spans="1:4" s="226" customFormat="1" ht="12">
      <c r="A25" s="12" t="s">
        <v>1417</v>
      </c>
      <c r="B25" s="222" t="s">
        <v>157</v>
      </c>
      <c r="C25" s="227">
        <f>_VE01+_VE03</f>
        <v>0</v>
      </c>
      <c r="D25" s="227"/>
    </row>
    <row r="26" spans="1:4" s="226" customFormat="1" ht="12">
      <c r="A26" s="12" t="s">
        <v>1418</v>
      </c>
      <c r="B26" s="222" t="s">
        <v>157</v>
      </c>
      <c r="C26" s="227"/>
      <c r="D26" s="227"/>
    </row>
    <row r="27" spans="1:4" s="226" customFormat="1" ht="12">
      <c r="A27" s="12" t="s">
        <v>1419</v>
      </c>
      <c r="B27" s="222" t="s">
        <v>1401</v>
      </c>
      <c r="C27" s="226" t="e">
        <v>#REF!</v>
      </c>
    </row>
    <row r="28" spans="1:4" s="226" customFormat="1" ht="12">
      <c r="A28" s="12" t="s">
        <v>1420</v>
      </c>
      <c r="B28" s="222" t="s">
        <v>1401</v>
      </c>
    </row>
    <row r="29" spans="1:4" s="226" customFormat="1" ht="12">
      <c r="A29" s="12" t="s">
        <v>1421</v>
      </c>
      <c r="B29" s="222" t="s">
        <v>1401</v>
      </c>
      <c r="C29" s="226" t="e">
        <v>#REF!</v>
      </c>
      <c r="D29" s="12"/>
    </row>
    <row r="30" spans="1:4" s="226" customFormat="1" ht="12">
      <c r="A30" s="151"/>
      <c r="B30" s="222"/>
      <c r="C30" s="228"/>
      <c r="D30" s="228"/>
    </row>
    <row r="31" spans="1:4" s="226" customFormat="1" ht="12">
      <c r="A31" s="229" t="s">
        <v>1422</v>
      </c>
      <c r="B31" s="230"/>
      <c r="C31" s="195"/>
      <c r="D31" s="195"/>
    </row>
    <row r="32" spans="1:4" s="226" customFormat="1" ht="12">
      <c r="A32" s="236" t="s">
        <v>1423</v>
      </c>
      <c r="B32" s="237" t="s">
        <v>157</v>
      </c>
      <c r="C32" s="239">
        <f>_EE01</f>
        <v>0</v>
      </c>
      <c r="D32" s="227"/>
    </row>
    <row r="33" spans="1:4" s="226" customFormat="1" ht="12">
      <c r="A33" s="12" t="s">
        <v>1424</v>
      </c>
      <c r="B33" s="222" t="s">
        <v>157</v>
      </c>
      <c r="C33" s="227"/>
      <c r="D33" s="227"/>
    </row>
    <row r="34" spans="1:4" s="226" customFormat="1" ht="12">
      <c r="A34" s="236" t="s">
        <v>1425</v>
      </c>
      <c r="B34" s="237" t="s">
        <v>1401</v>
      </c>
      <c r="C34" s="238" t="e">
        <v>#REF!</v>
      </c>
    </row>
    <row r="35" spans="1:4" s="226" customFormat="1" ht="12">
      <c r="A35" s="236" t="s">
        <v>1426</v>
      </c>
      <c r="B35" s="237" t="s">
        <v>224</v>
      </c>
      <c r="C35" s="238">
        <f>_EN11</f>
        <v>0</v>
      </c>
    </row>
    <row r="36" spans="1:4" s="226" customFormat="1" ht="12">
      <c r="A36" s="236" t="s">
        <v>1427</v>
      </c>
      <c r="B36" s="237" t="s">
        <v>224</v>
      </c>
      <c r="C36" s="238">
        <f>_EN10-_EN11</f>
        <v>0</v>
      </c>
    </row>
    <row r="37" spans="1:4" s="226" customFormat="1" ht="12">
      <c r="A37" s="12" t="s">
        <v>1428</v>
      </c>
      <c r="B37" s="222" t="s">
        <v>1401</v>
      </c>
    </row>
    <row r="38" spans="1:4" s="226" customFormat="1" ht="12">
      <c r="A38" s="236" t="s">
        <v>1429</v>
      </c>
      <c r="B38" s="237" t="s">
        <v>1401</v>
      </c>
      <c r="C38" s="238" t="e">
        <v>#REF!</v>
      </c>
    </row>
    <row r="39" spans="1:4" s="226" customFormat="1" ht="12">
      <c r="A39" s="12"/>
      <c r="B39" s="222"/>
    </row>
    <row r="40" spans="1:4" s="226" customFormat="1" ht="12">
      <c r="A40" s="12" t="s">
        <v>1430</v>
      </c>
      <c r="B40" s="222" t="s">
        <v>157</v>
      </c>
      <c r="C40" s="227"/>
      <c r="D40" s="227"/>
    </row>
    <row r="41" spans="1:4" s="226" customFormat="1" ht="12">
      <c r="A41" s="236" t="s">
        <v>810</v>
      </c>
      <c r="B41" s="237" t="s">
        <v>1401</v>
      </c>
      <c r="C41" s="238" t="e">
        <v>#REF!</v>
      </c>
    </row>
    <row r="42" spans="1:4" s="226" customFormat="1" ht="12">
      <c r="A42" s="236" t="s">
        <v>1431</v>
      </c>
      <c r="B42" s="237" t="s">
        <v>1401</v>
      </c>
      <c r="C42" s="238">
        <f>_AV12</f>
        <v>0</v>
      </c>
    </row>
    <row r="43" spans="1:4" s="226" customFormat="1" ht="12">
      <c r="A43" s="12"/>
      <c r="B43" s="222"/>
      <c r="C43" s="228"/>
      <c r="D43" s="228"/>
    </row>
    <row r="44" spans="1:4" s="226" customFormat="1" ht="12">
      <c r="A44" s="151" t="s">
        <v>1432</v>
      </c>
      <c r="B44" s="222"/>
      <c r="C44" s="222"/>
      <c r="D44" s="222"/>
    </row>
    <row r="45" spans="1:4" s="226" customFormat="1" ht="12">
      <c r="A45" s="236" t="s">
        <v>1433</v>
      </c>
      <c r="B45" s="237" t="s">
        <v>1401</v>
      </c>
      <c r="C45" s="238" t="e">
        <v>#REF!</v>
      </c>
    </row>
    <row r="46" spans="1:4" s="226" customFormat="1" ht="12">
      <c r="A46" s="236" t="s">
        <v>1434</v>
      </c>
      <c r="B46" s="237" t="s">
        <v>1401</v>
      </c>
      <c r="C46" s="238" t="e">
        <v>#REF!</v>
      </c>
    </row>
    <row r="47" spans="1:4" s="226" customFormat="1" ht="12">
      <c r="A47" s="236" t="s">
        <v>1435</v>
      </c>
      <c r="B47" s="237" t="s">
        <v>1401</v>
      </c>
      <c r="C47" s="238" t="e">
        <v>#REF!</v>
      </c>
    </row>
    <row r="48" spans="1:4" s="226" customFormat="1" ht="12">
      <c r="A48" s="236" t="s">
        <v>566</v>
      </c>
      <c r="B48" s="237" t="s">
        <v>1401</v>
      </c>
      <c r="C48" s="238" t="e">
        <v>#REF!</v>
      </c>
    </row>
    <row r="49" spans="1:4" s="226" customFormat="1" ht="12">
      <c r="A49" s="236" t="s">
        <v>1436</v>
      </c>
      <c r="B49" s="237" t="s">
        <v>1401</v>
      </c>
      <c r="C49" s="238" t="e">
        <v>#REF!</v>
      </c>
    </row>
    <row r="50" spans="1:4" s="226" customFormat="1" ht="12">
      <c r="A50" s="151" t="s">
        <v>1437</v>
      </c>
      <c r="B50" s="222"/>
    </row>
    <row r="51" spans="1:4" s="226" customFormat="1" ht="12">
      <c r="A51" s="236" t="s">
        <v>1438</v>
      </c>
      <c r="B51" s="237" t="s">
        <v>1401</v>
      </c>
      <c r="C51" s="238" t="e">
        <v>#REF!</v>
      </c>
    </row>
    <row r="52" spans="1:4" s="226" customFormat="1" ht="12">
      <c r="A52" s="236" t="s">
        <v>1439</v>
      </c>
      <c r="B52" s="237" t="s">
        <v>1401</v>
      </c>
      <c r="C52" s="238">
        <f>_AA10-_AS03</f>
        <v>0</v>
      </c>
    </row>
    <row r="53" spans="1:4" s="226" customFormat="1" ht="12">
      <c r="A53" s="236" t="s">
        <v>1440</v>
      </c>
      <c r="B53" s="237" t="s">
        <v>1401</v>
      </c>
      <c r="C53" s="238" t="e">
        <v>#REF!</v>
      </c>
    </row>
    <row r="54" spans="1:4" s="226" customFormat="1" ht="12">
      <c r="A54" s="236" t="s">
        <v>1441</v>
      </c>
      <c r="B54" s="237" t="s">
        <v>1401</v>
      </c>
      <c r="C54" s="238" t="e">
        <v>#REF!</v>
      </c>
    </row>
    <row r="55" spans="1:4" s="226" customFormat="1" ht="12">
      <c r="A55" s="12"/>
      <c r="B55" s="222"/>
    </row>
    <row r="56" spans="1:4" s="226" customFormat="1" ht="12">
      <c r="A56" s="12"/>
      <c r="B56" s="222"/>
    </row>
    <row r="57" spans="1:4" s="226" customFormat="1" ht="12">
      <c r="A57" s="12"/>
      <c r="B57" s="222"/>
    </row>
    <row r="58" spans="1:4" s="226" customFormat="1" ht="12">
      <c r="A58" s="12"/>
      <c r="B58" s="222"/>
    </row>
    <row r="59" spans="1:4" s="226" customFormat="1" ht="12">
      <c r="A59" s="151" t="s">
        <v>1442</v>
      </c>
      <c r="B59" s="222"/>
      <c r="C59" s="231" t="str">
        <f>C1</f>
        <v>Berichtsjahr</v>
      </c>
      <c r="D59" s="230"/>
    </row>
    <row r="60" spans="1:4" s="226" customFormat="1" ht="12">
      <c r="A60" s="151" t="s">
        <v>1443</v>
      </c>
      <c r="B60" s="222"/>
      <c r="C60" s="186"/>
      <c r="D60" s="195"/>
    </row>
    <row r="61" spans="1:4" s="226" customFormat="1" ht="12">
      <c r="A61" s="12" t="s">
        <v>1405</v>
      </c>
      <c r="B61" s="222" t="s">
        <v>157</v>
      </c>
      <c r="C61" s="232">
        <f>C10</f>
        <v>0</v>
      </c>
      <c r="D61" s="232"/>
    </row>
    <row r="62" spans="1:4" s="226" customFormat="1" ht="12">
      <c r="A62" s="12" t="s">
        <v>1406</v>
      </c>
      <c r="B62" s="222" t="s">
        <v>157</v>
      </c>
      <c r="C62" s="232">
        <f>C11</f>
        <v>0</v>
      </c>
      <c r="D62" s="232"/>
    </row>
    <row r="63" spans="1:4" s="226" customFormat="1" ht="12">
      <c r="A63" s="12" t="s">
        <v>1407</v>
      </c>
      <c r="B63" s="222" t="s">
        <v>157</v>
      </c>
      <c r="C63" s="232">
        <f>C12</f>
        <v>0</v>
      </c>
      <c r="D63" s="232"/>
    </row>
    <row r="64" spans="1:4" s="226" customFormat="1" ht="12">
      <c r="A64" s="12" t="s">
        <v>1444</v>
      </c>
      <c r="B64" s="222" t="s">
        <v>1401</v>
      </c>
      <c r="C64" s="233" t="e">
        <f>(C19+C21)/(C14)</f>
        <v>#DIV/0!</v>
      </c>
      <c r="D64" s="233"/>
    </row>
    <row r="65" spans="1:4" s="226" customFormat="1" ht="12">
      <c r="A65" s="12" t="s">
        <v>1445</v>
      </c>
      <c r="B65" s="222" t="s">
        <v>1401</v>
      </c>
      <c r="C65" s="233" t="e">
        <f>C20/C14</f>
        <v>#DIV/0!</v>
      </c>
      <c r="D65" s="233"/>
    </row>
    <row r="66" spans="1:4" s="226" customFormat="1" ht="12">
      <c r="A66" s="12" t="s">
        <v>1446</v>
      </c>
      <c r="B66" s="222" t="s">
        <v>1401</v>
      </c>
      <c r="C66" s="233" t="e">
        <f>C64-C65</f>
        <v>#DIV/0!</v>
      </c>
      <c r="D66" s="233"/>
    </row>
    <row r="67" spans="1:4" s="226" customFormat="1" ht="12">
      <c r="A67" s="12" t="s">
        <v>1447</v>
      </c>
      <c r="B67" s="222" t="s">
        <v>1401</v>
      </c>
      <c r="C67" s="233" t="e">
        <f>(C16+C18)/C15</f>
        <v>#DIV/0!</v>
      </c>
      <c r="D67" s="233"/>
    </row>
    <row r="68" spans="1:4" s="226" customFormat="1" ht="12">
      <c r="A68" s="12" t="s">
        <v>1445</v>
      </c>
      <c r="B68" s="222" t="s">
        <v>1401</v>
      </c>
      <c r="C68" s="233" t="e">
        <f>C17/C15</f>
        <v>#DIV/0!</v>
      </c>
      <c r="D68" s="233"/>
    </row>
    <row r="69" spans="1:4" s="226" customFormat="1" ht="12">
      <c r="A69" s="12" t="s">
        <v>1446</v>
      </c>
      <c r="B69" s="222" t="s">
        <v>1401</v>
      </c>
      <c r="C69" s="233" t="e">
        <f>C67-C68</f>
        <v>#DIV/0!</v>
      </c>
      <c r="D69" s="233"/>
    </row>
    <row r="70" spans="1:4" s="226" customFormat="1" ht="12">
      <c r="A70" s="12" t="s">
        <v>1448</v>
      </c>
      <c r="B70" s="222"/>
      <c r="C70" s="234" t="e">
        <f>(C13-C16-C18-C19-C21)/(C16+C18+C19+C21)</f>
        <v>#REF!</v>
      </c>
      <c r="D70" s="234"/>
    </row>
    <row r="71" spans="1:4" s="226" customFormat="1" ht="12">
      <c r="A71" s="12" t="s">
        <v>1449</v>
      </c>
      <c r="B71" s="222"/>
      <c r="C71" s="234" t="e">
        <f>C22/C10</f>
        <v>#DIV/0!</v>
      </c>
      <c r="D71" s="234"/>
    </row>
    <row r="72" spans="1:4" s="226" customFormat="1" ht="12">
      <c r="A72" s="12" t="s">
        <v>1450</v>
      </c>
      <c r="B72" s="222" t="s">
        <v>1401</v>
      </c>
      <c r="C72" s="233" t="e">
        <f>C5/C7</f>
        <v>#DIV/0!</v>
      </c>
      <c r="D72" s="234"/>
    </row>
    <row r="73" spans="1:4" s="226" customFormat="1" ht="12">
      <c r="A73" s="12" t="s">
        <v>1445</v>
      </c>
      <c r="B73" s="222" t="s">
        <v>1401</v>
      </c>
      <c r="C73" s="233" t="e">
        <f>C6/C7</f>
        <v>#DIV/0!</v>
      </c>
      <c r="D73" s="234"/>
    </row>
    <row r="74" spans="1:4" s="226" customFormat="1" ht="12">
      <c r="A74" s="12" t="s">
        <v>1451</v>
      </c>
      <c r="B74" s="222" t="s">
        <v>1401</v>
      </c>
      <c r="C74" s="233" t="e">
        <f>C72-C73</f>
        <v>#DIV/0!</v>
      </c>
      <c r="D74" s="234"/>
    </row>
    <row r="75" spans="1:4" s="226" customFormat="1" ht="12">
      <c r="A75" s="151" t="s">
        <v>1452</v>
      </c>
      <c r="B75" s="222"/>
      <c r="C75" s="186"/>
      <c r="D75" s="233"/>
    </row>
    <row r="76" spans="1:4" s="226" customFormat="1" ht="12">
      <c r="A76" s="12" t="s">
        <v>1453</v>
      </c>
      <c r="B76" s="222"/>
      <c r="C76" s="234" t="e">
        <f>C40/C32</f>
        <v>#DIV/0!</v>
      </c>
      <c r="D76" s="234"/>
    </row>
    <row r="77" spans="1:4" s="226" customFormat="1" ht="12">
      <c r="A77" s="236" t="s">
        <v>1454</v>
      </c>
      <c r="B77" s="237" t="s">
        <v>1401</v>
      </c>
      <c r="C77" s="240" t="e">
        <f>C41/(C35+C36)</f>
        <v>#REF!</v>
      </c>
      <c r="D77" s="233"/>
    </row>
    <row r="78" spans="1:4" s="226" customFormat="1" ht="12">
      <c r="A78" s="236" t="s">
        <v>1455</v>
      </c>
      <c r="B78" s="237" t="s">
        <v>1401</v>
      </c>
      <c r="C78" s="240" t="e">
        <f>C42/(C35+C36)</f>
        <v>#DIV/0!</v>
      </c>
      <c r="D78" s="233"/>
    </row>
    <row r="79" spans="1:4" s="226" customFormat="1" ht="12">
      <c r="A79" s="236" t="s">
        <v>1456</v>
      </c>
      <c r="B79" s="237" t="s">
        <v>1401</v>
      </c>
      <c r="C79" s="240" t="e">
        <f>C78+C77</f>
        <v>#DIV/0!</v>
      </c>
      <c r="D79" s="233"/>
    </row>
    <row r="80" spans="1:4" s="226" customFormat="1" ht="12">
      <c r="A80" s="236" t="s">
        <v>1457</v>
      </c>
      <c r="B80" s="237"/>
      <c r="C80" s="241" t="e">
        <f>(C41+C42)/C34</f>
        <v>#REF!</v>
      </c>
      <c r="D80" s="234"/>
    </row>
    <row r="81" spans="1:4" s="226" customFormat="1" ht="12">
      <c r="A81" s="12" t="s">
        <v>1458</v>
      </c>
      <c r="B81" s="222"/>
      <c r="C81" s="234" t="e">
        <f>C33/C32</f>
        <v>#DIV/0!</v>
      </c>
      <c r="D81" s="234"/>
    </row>
    <row r="82" spans="1:4" s="226" customFormat="1" ht="12">
      <c r="A82" s="151" t="s">
        <v>1459</v>
      </c>
      <c r="B82" s="222"/>
      <c r="C82" s="233"/>
      <c r="D82" s="233"/>
    </row>
    <row r="83" spans="1:4" s="226" customFormat="1" ht="12">
      <c r="A83" s="12" t="s">
        <v>1460</v>
      </c>
      <c r="B83" s="222"/>
      <c r="C83" s="232">
        <f>C25</f>
        <v>0</v>
      </c>
      <c r="D83" s="232"/>
    </row>
    <row r="84" spans="1:4" s="226" customFormat="1" ht="12">
      <c r="A84" s="12" t="s">
        <v>1418</v>
      </c>
      <c r="B84" s="222"/>
      <c r="C84" s="232">
        <f>C26</f>
        <v>0</v>
      </c>
      <c r="D84" s="232"/>
    </row>
    <row r="85" spans="1:4" s="226" customFormat="1" ht="12">
      <c r="A85" s="12" t="s">
        <v>1461</v>
      </c>
      <c r="B85" s="222"/>
      <c r="C85" s="233" t="e">
        <f>C27</f>
        <v>#REF!</v>
      </c>
      <c r="D85" s="233"/>
    </row>
    <row r="86" spans="1:4" s="226" customFormat="1" ht="12">
      <c r="A86" s="12" t="s">
        <v>1462</v>
      </c>
      <c r="B86" s="222"/>
      <c r="C86" s="233" t="e">
        <f>C85/C83</f>
        <v>#REF!</v>
      </c>
      <c r="D86" s="233"/>
    </row>
    <row r="87" spans="1:4" s="226" customFormat="1" ht="12">
      <c r="A87" s="12" t="s">
        <v>1463</v>
      </c>
      <c r="B87" s="222"/>
    </row>
    <row r="88" spans="1:4" s="226" customFormat="1" ht="12">
      <c r="A88" s="238" t="s">
        <v>1464</v>
      </c>
      <c r="B88" s="242"/>
      <c r="C88" s="240" t="e">
        <f>C45+C46+C47+C48+C49+C38+C41+C52+C53+C54+C51</f>
        <v>#REF!</v>
      </c>
      <c r="D88" s="233"/>
    </row>
    <row r="89" spans="1:4" s="226" customFormat="1" ht="12">
      <c r="A89" s="12" t="s">
        <v>1465</v>
      </c>
      <c r="B89" s="222"/>
      <c r="C89" s="226" t="e">
        <f>C34-C37+C27+C28+C29</f>
        <v>#REF!</v>
      </c>
    </row>
    <row r="90" spans="1:4" s="226" customFormat="1" ht="12">
      <c r="A90" s="12" t="s">
        <v>1466</v>
      </c>
      <c r="B90" s="222"/>
      <c r="C90" s="235" t="e">
        <f>C89/C88</f>
        <v>#REF!</v>
      </c>
      <c r="D90" s="235"/>
    </row>
    <row r="91" spans="1:4" s="226" customFormat="1" ht="12">
      <c r="A91" s="12"/>
      <c r="B91" s="222"/>
    </row>
    <row r="92" spans="1:4" s="226" customFormat="1" ht="12">
      <c r="A92" s="12"/>
      <c r="B92" s="222"/>
    </row>
    <row r="93" spans="1:4" s="226" customFormat="1" ht="12">
      <c r="A93" s="12"/>
      <c r="B93" s="222"/>
    </row>
    <row r="94" spans="1:4" s="226" customFormat="1" ht="12">
      <c r="A94" s="12"/>
      <c r="B94" s="222"/>
    </row>
    <row r="95" spans="1:4" s="226" customFormat="1" ht="12">
      <c r="A95" s="12"/>
      <c r="B95" s="222"/>
    </row>
    <row r="96" spans="1:4" s="226" customFormat="1" ht="12">
      <c r="A96" s="12"/>
      <c r="B96" s="222"/>
    </row>
    <row r="97" spans="1:2" s="226" customFormat="1" ht="12">
      <c r="A97" s="12"/>
      <c r="B97" s="222"/>
    </row>
    <row r="98" spans="1:2" s="226" customFormat="1" ht="12">
      <c r="A98" s="12"/>
      <c r="B98" s="222"/>
    </row>
    <row r="99" spans="1:2" s="226" customFormat="1" ht="12">
      <c r="A99" s="12"/>
      <c r="B99" s="222"/>
    </row>
    <row r="100" spans="1:2" s="226" customFormat="1" ht="12">
      <c r="A100" s="12"/>
      <c r="B100" s="222"/>
    </row>
    <row r="101" spans="1:2" s="226" customFormat="1" ht="12">
      <c r="A101" s="12"/>
      <c r="B101" s="222"/>
    </row>
    <row r="102" spans="1:2" s="226" customFormat="1" ht="12">
      <c r="A102" s="12"/>
      <c r="B102" s="222"/>
    </row>
    <row r="103" spans="1:2" s="226" customFormat="1" ht="12">
      <c r="A103" s="12"/>
      <c r="B103" s="222"/>
    </row>
    <row r="104" spans="1:2" s="226" customFormat="1" ht="12">
      <c r="A104" s="12"/>
      <c r="B104" s="222"/>
    </row>
    <row r="105" spans="1:2" s="226" customFormat="1" ht="12">
      <c r="A105" s="12"/>
      <c r="B105" s="222"/>
    </row>
    <row r="106" spans="1:2" s="226" customFormat="1" ht="12">
      <c r="A106" s="12"/>
      <c r="B106" s="222"/>
    </row>
    <row r="107" spans="1:2" s="226" customFormat="1" ht="12">
      <c r="A107" s="12"/>
      <c r="B107" s="222"/>
    </row>
    <row r="108" spans="1:2" s="226" customFormat="1" ht="12">
      <c r="A108" s="12"/>
      <c r="B108" s="222"/>
    </row>
    <row r="109" spans="1:2" s="226" customFormat="1" ht="12">
      <c r="A109" s="12"/>
      <c r="B109" s="222"/>
    </row>
    <row r="110" spans="1:2" s="226" customFormat="1" ht="12">
      <c r="A110" s="12"/>
      <c r="B110" s="222"/>
    </row>
    <row r="111" spans="1:2" s="226" customFormat="1" ht="12">
      <c r="A111" s="12"/>
      <c r="B111" s="222"/>
    </row>
  </sheetData>
  <printOptions gridLines="1"/>
  <pageMargins left="0.19685039370078741" right="0.19685039370078741" top="0.98425196850393704" bottom="0.98425196850393704" header="0.51181102362204722" footer="0.51181102362204722"/>
  <pageSetup paperSize="9" orientation="portrait" horizontalDpi="4294967293"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26"/>
  <dimension ref="A1:AH112"/>
  <sheetViews>
    <sheetView zoomScaleNormal="100" workbookViewId="0">
      <selection activeCell="B2" sqref="B2:I2"/>
    </sheetView>
  </sheetViews>
  <sheetFormatPr defaultColWidth="11.42578125" defaultRowHeight="12.75"/>
  <cols>
    <col min="1" max="1" width="11.42578125" style="244"/>
    <col min="2" max="2" width="13.5703125" customWidth="1"/>
    <col min="3" max="3" width="62.7109375" bestFit="1" customWidth="1"/>
    <col min="6" max="6" width="2.140625" customWidth="1"/>
    <col min="7" max="7" width="27.7109375" customWidth="1"/>
  </cols>
  <sheetData>
    <row r="1" spans="1:34" ht="34.5" customHeight="1">
      <c r="A1" s="441" t="s">
        <v>930</v>
      </c>
      <c r="B1" s="441"/>
      <c r="C1" s="441"/>
      <c r="D1" s="441"/>
      <c r="E1" s="441"/>
      <c r="F1" s="441"/>
      <c r="G1" s="441"/>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row>
    <row r="2" spans="1:34" ht="15.75">
      <c r="B2" s="437" t="s">
        <v>1467</v>
      </c>
      <c r="C2" s="438"/>
      <c r="D2" s="438"/>
      <c r="E2" s="439"/>
      <c r="F2" s="257"/>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row>
    <row r="3" spans="1:34">
      <c r="B3" s="312"/>
      <c r="C3" s="244"/>
      <c r="D3" s="244"/>
      <c r="E3" s="259"/>
      <c r="F3" s="257"/>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row>
    <row r="4" spans="1:34" ht="14.25">
      <c r="B4" s="260" t="s">
        <v>934</v>
      </c>
      <c r="C4" s="261" t="str">
        <f>CONCATENATE(TEXT(_UKZ,"#######"),"   ",_NAME)</f>
        <v xml:space="preserve">   </v>
      </c>
      <c r="D4" s="262"/>
      <c r="E4" s="259"/>
      <c r="F4" s="257"/>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row>
    <row r="5" spans="1:34" ht="14.25">
      <c r="B5" s="260" t="s">
        <v>936</v>
      </c>
      <c r="C5" s="261">
        <f>_JAHR</f>
        <v>0</v>
      </c>
      <c r="D5" s="262"/>
      <c r="E5" s="259"/>
      <c r="F5" s="257"/>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row>
    <row r="6" spans="1:34">
      <c r="B6" s="258"/>
      <c r="C6" s="244"/>
      <c r="D6" s="244"/>
      <c r="E6" s="259"/>
      <c r="F6" s="257"/>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row>
    <row r="7" spans="1:34">
      <c r="B7" s="101" t="s">
        <v>942</v>
      </c>
      <c r="C7" s="102" t="s">
        <v>943</v>
      </c>
      <c r="D7" s="102" t="s">
        <v>944</v>
      </c>
      <c r="E7" s="103" t="s">
        <v>945</v>
      </c>
      <c r="F7" s="158"/>
      <c r="G7" s="311"/>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row>
    <row r="8" spans="1:34">
      <c r="B8" s="264"/>
      <c r="C8" s="264"/>
      <c r="D8" s="264"/>
      <c r="E8" s="263"/>
      <c r="F8" s="265"/>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row>
    <row r="9" spans="1:34" ht="15.75">
      <c r="B9" s="266"/>
      <c r="C9" s="264"/>
      <c r="D9" s="264"/>
      <c r="E9" s="263"/>
      <c r="F9" s="265"/>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row>
    <row r="10" spans="1:34">
      <c r="B10" s="264"/>
      <c r="C10" s="264"/>
      <c r="D10" s="264"/>
      <c r="E10" s="263"/>
      <c r="F10" s="265"/>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row>
    <row r="11" spans="1:34" ht="15.75">
      <c r="B11" s="267" t="s">
        <v>1468</v>
      </c>
      <c r="C11" s="244"/>
      <c r="D11" s="244"/>
      <c r="E11" s="244"/>
      <c r="F11" s="265"/>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244"/>
    </row>
    <row r="12" spans="1:34">
      <c r="B12" s="264"/>
      <c r="C12" s="264"/>
      <c r="D12" s="264"/>
      <c r="E12" s="263"/>
      <c r="F12" s="265"/>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row>
    <row r="13" spans="1:34">
      <c r="B13" s="243" t="s">
        <v>1469</v>
      </c>
      <c r="C13" s="244"/>
      <c r="D13" s="244"/>
      <c r="E13" s="244"/>
      <c r="F13" s="265"/>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row>
    <row r="14" spans="1:34">
      <c r="A14" s="271"/>
      <c r="B14" s="163" t="s">
        <v>1470</v>
      </c>
      <c r="C14" s="268" t="s">
        <v>1471</v>
      </c>
      <c r="D14" s="269" t="s">
        <v>957</v>
      </c>
      <c r="E14" s="165">
        <f>IF(ISBLANK(_WGW10),0,_WGW10/1000)</f>
        <v>0</v>
      </c>
      <c r="F14" s="270"/>
      <c r="G14" s="170"/>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row>
    <row r="15" spans="1:34" ht="25.5">
      <c r="A15" s="271"/>
      <c r="B15" s="163" t="s">
        <v>1472</v>
      </c>
      <c r="C15" s="268" t="s">
        <v>1473</v>
      </c>
      <c r="D15" s="269" t="s">
        <v>957</v>
      </c>
      <c r="E15" s="291">
        <f>IF(AND(ISBLANK(_WUE30),ISBLANK(_WUE40)),0,(_WUE30+_WUE40)/1000)</f>
        <v>0</v>
      </c>
      <c r="F15" s="270"/>
      <c r="G15" s="170"/>
      <c r="H15" s="244"/>
      <c r="I15" s="244"/>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row>
    <row r="16" spans="1:34">
      <c r="A16" s="271"/>
      <c r="B16" s="163" t="s">
        <v>1474</v>
      </c>
      <c r="C16" s="268" t="s">
        <v>1475</v>
      </c>
      <c r="D16" s="269" t="s">
        <v>957</v>
      </c>
      <c r="E16" s="165">
        <f>IF(ISBLANK(_WLG10),0,_WLG10/1000)</f>
        <v>0</v>
      </c>
      <c r="F16" s="270"/>
      <c r="G16" s="170"/>
      <c r="H16" s="244"/>
      <c r="I16" s="244"/>
      <c r="J16" s="244"/>
      <c r="K16" s="244"/>
      <c r="L16" s="244"/>
      <c r="M16" s="244"/>
      <c r="N16" s="244"/>
      <c r="O16" s="244"/>
      <c r="P16" s="244"/>
      <c r="Q16" s="244"/>
      <c r="R16" s="244"/>
      <c r="S16" s="244"/>
      <c r="T16" s="244"/>
      <c r="U16" s="244"/>
      <c r="V16" s="244"/>
      <c r="W16" s="244"/>
      <c r="X16" s="244"/>
      <c r="Y16" s="244"/>
      <c r="Z16" s="244"/>
      <c r="AA16" s="244"/>
      <c r="AB16" s="244"/>
      <c r="AC16" s="244"/>
      <c r="AD16" s="244"/>
      <c r="AE16" s="244"/>
      <c r="AF16" s="244"/>
      <c r="AG16" s="244"/>
      <c r="AH16" s="244"/>
    </row>
    <row r="17" spans="1:34">
      <c r="A17" s="271"/>
      <c r="B17" s="163" t="s">
        <v>1476</v>
      </c>
      <c r="C17" s="268" t="s">
        <v>1477</v>
      </c>
      <c r="D17" s="274" t="s">
        <v>957</v>
      </c>
      <c r="E17" s="273">
        <f>IF(AND(ISBLANK(_WGK10),ISBLANK(_WLG10)),0,(_WGK10-_WLG10)/1000)</f>
        <v>0</v>
      </c>
      <c r="F17" s="270"/>
      <c r="G17" s="170"/>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row>
    <row r="18" spans="1:34">
      <c r="A18" s="271"/>
      <c r="B18" s="163"/>
      <c r="C18" s="272"/>
      <c r="D18" s="269"/>
      <c r="E18" s="275"/>
      <c r="F18" s="276"/>
      <c r="G18" s="290"/>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row>
    <row r="19" spans="1:34">
      <c r="A19" s="271"/>
      <c r="B19" s="163" t="s">
        <v>1030</v>
      </c>
      <c r="C19" s="277"/>
      <c r="D19" s="269"/>
      <c r="E19" s="277"/>
      <c r="F19" s="278"/>
      <c r="G19" s="290"/>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row>
    <row r="20" spans="1:34">
      <c r="A20" s="271"/>
      <c r="B20" s="163" t="s">
        <v>1478</v>
      </c>
      <c r="C20" s="268" t="s">
        <v>1479</v>
      </c>
      <c r="D20" s="269" t="s">
        <v>797</v>
      </c>
      <c r="E20" s="165">
        <f>_WPE11+(_WPE12/7)+_WPE13</f>
        <v>0</v>
      </c>
      <c r="F20" s="270"/>
      <c r="G20" s="170"/>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row>
    <row r="21" spans="1:34">
      <c r="A21" s="271"/>
      <c r="B21" s="163" t="s">
        <v>1480</v>
      </c>
      <c r="C21" s="268" t="s">
        <v>1481</v>
      </c>
      <c r="D21" s="269" t="s">
        <v>797</v>
      </c>
      <c r="E21" s="165">
        <f>_WPE01</f>
        <v>0</v>
      </c>
      <c r="F21" s="270"/>
      <c r="G21" s="170"/>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row>
    <row r="22" spans="1:34">
      <c r="A22" s="271"/>
      <c r="B22" s="163" t="s">
        <v>1482</v>
      </c>
      <c r="C22" s="268" t="s">
        <v>905</v>
      </c>
      <c r="D22" s="274" t="s">
        <v>1483</v>
      </c>
      <c r="E22" s="165">
        <f>IF(ISBLANK(_WFE10),0,_WFE10)</f>
        <v>0</v>
      </c>
      <c r="F22" s="270"/>
      <c r="G22" s="170"/>
      <c r="H22" s="244"/>
      <c r="I22" s="244"/>
      <c r="J22" s="244"/>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row>
    <row r="23" spans="1:34">
      <c r="A23" s="271"/>
      <c r="B23" s="163" t="s">
        <v>1484</v>
      </c>
      <c r="C23" s="268" t="s">
        <v>1485</v>
      </c>
      <c r="D23" s="274" t="s">
        <v>936</v>
      </c>
      <c r="E23" s="275">
        <f>IF(ISBLANK(_WBJ01),0,_WBJ01)</f>
        <v>0</v>
      </c>
      <c r="F23" s="270"/>
      <c r="G23" s="170"/>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row>
    <row r="24" spans="1:34">
      <c r="A24" s="271"/>
      <c r="B24" s="163" t="s">
        <v>1486</v>
      </c>
      <c r="C24" s="268" t="s">
        <v>1487</v>
      </c>
      <c r="D24" s="274" t="s">
        <v>1050</v>
      </c>
      <c r="E24" s="313">
        <f>IF(ISBLANK(_WEN11),0,_WEN11/_WPE01*100)</f>
        <v>0</v>
      </c>
      <c r="F24" s="270"/>
      <c r="G24" s="170"/>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row>
    <row r="25" spans="1:34">
      <c r="A25" s="271"/>
      <c r="B25" s="277"/>
      <c r="C25" s="277"/>
      <c r="D25" s="269"/>
      <c r="E25" s="275"/>
      <c r="F25" s="276"/>
      <c r="G25" s="290"/>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row>
    <row r="26" spans="1:34" ht="15.75">
      <c r="A26" s="271"/>
      <c r="B26" s="279" t="s">
        <v>1488</v>
      </c>
      <c r="C26" s="277"/>
      <c r="D26" s="269"/>
      <c r="E26" s="277"/>
      <c r="F26" s="278"/>
      <c r="G26" s="290"/>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row>
    <row r="27" spans="1:34">
      <c r="A27" s="271"/>
      <c r="B27" s="277"/>
      <c r="C27" s="277"/>
      <c r="D27" s="269"/>
      <c r="E27" s="275"/>
      <c r="F27" s="276"/>
      <c r="G27" s="290"/>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row>
    <row r="28" spans="1:34">
      <c r="A28" s="271"/>
      <c r="B28" s="163" t="s">
        <v>1489</v>
      </c>
      <c r="C28" s="277"/>
      <c r="D28" s="269"/>
      <c r="E28" s="277"/>
      <c r="F28" s="278"/>
      <c r="G28" s="290"/>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row>
    <row r="29" spans="1:34" ht="12" customHeight="1">
      <c r="A29" s="271"/>
      <c r="B29" s="163" t="s">
        <v>1490</v>
      </c>
      <c r="C29" s="164" t="s">
        <v>1491</v>
      </c>
      <c r="D29" s="274" t="s">
        <v>1492</v>
      </c>
      <c r="E29" s="280">
        <f>IF(_WEP01=0,0,_WGW10/_WEP10)</f>
        <v>0</v>
      </c>
      <c r="F29" s="281"/>
      <c r="G29" s="170"/>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row>
    <row r="30" spans="1:34" ht="12" customHeight="1">
      <c r="A30" s="271"/>
      <c r="B30" s="164" t="s">
        <v>1493</v>
      </c>
      <c r="C30" s="164" t="s">
        <v>1494</v>
      </c>
      <c r="D30" s="274" t="s">
        <v>1495</v>
      </c>
      <c r="E30" s="280">
        <f>IF(_WEP01=0,0,_WGW10/_WEP10/12)</f>
        <v>0</v>
      </c>
      <c r="F30" s="281"/>
      <c r="G30" s="170"/>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row>
    <row r="31" spans="1:34" ht="12" customHeight="1">
      <c r="A31" s="271"/>
      <c r="B31" s="163"/>
      <c r="C31" s="164"/>
      <c r="D31" s="274"/>
      <c r="E31" s="280"/>
      <c r="F31" s="281"/>
      <c r="G31" s="170"/>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row>
    <row r="32" spans="1:34" ht="12" customHeight="1">
      <c r="A32" s="271"/>
      <c r="B32" s="163" t="s">
        <v>1496</v>
      </c>
      <c r="C32" s="164" t="s">
        <v>1497</v>
      </c>
      <c r="D32" s="274" t="s">
        <v>1492</v>
      </c>
      <c r="E32" s="280">
        <f>IF(_WPE01=0,0,_WGW10/_WPE01)</f>
        <v>0</v>
      </c>
      <c r="F32" s="281"/>
      <c r="G32" s="172"/>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row>
    <row r="33" spans="1:34" ht="12" customHeight="1">
      <c r="A33" s="271"/>
      <c r="B33" s="164" t="s">
        <v>1498</v>
      </c>
      <c r="C33" s="164" t="s">
        <v>1499</v>
      </c>
      <c r="D33" s="274" t="s">
        <v>1495</v>
      </c>
      <c r="E33" s="280">
        <f>IF(_WPE01=0,0,_WGW10/_WPE01/12)</f>
        <v>0</v>
      </c>
      <c r="F33" s="281"/>
      <c r="G33" s="172"/>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row>
    <row r="34" spans="1:34" ht="12" customHeight="1">
      <c r="A34" s="271"/>
      <c r="B34" s="163" t="s">
        <v>1500</v>
      </c>
      <c r="C34" s="164" t="s">
        <v>1501</v>
      </c>
      <c r="D34" s="274" t="s">
        <v>1492</v>
      </c>
      <c r="E34" s="280">
        <f>IF((_WUE30+_WUE40)=0,0,(_WUE30+_WUE40)/_WPE01)</f>
        <v>0</v>
      </c>
      <c r="F34" s="281"/>
      <c r="G34" s="170"/>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row>
    <row r="35" spans="1:34" ht="12" customHeight="1">
      <c r="A35" s="271"/>
      <c r="B35" s="163" t="s">
        <v>1502</v>
      </c>
      <c r="C35" s="164" t="s">
        <v>1503</v>
      </c>
      <c r="D35" s="274" t="s">
        <v>1495</v>
      </c>
      <c r="E35" s="280">
        <f>IF((_WUE30+_WUE40)=0,0,(_WUE30+_WUE40)/_WPE01/12)</f>
        <v>0</v>
      </c>
      <c r="F35" s="281"/>
      <c r="G35" s="170"/>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row>
    <row r="36" spans="1:34" ht="12" customHeight="1">
      <c r="A36" s="271"/>
      <c r="B36" s="163" t="s">
        <v>1504</v>
      </c>
      <c r="C36" s="164" t="s">
        <v>1505</v>
      </c>
      <c r="D36" s="274" t="s">
        <v>1492</v>
      </c>
      <c r="E36" s="280">
        <f>IF(_WGK10=0,0,_WGK10/_WPE01)</f>
        <v>0</v>
      </c>
      <c r="F36" s="281"/>
      <c r="G36" s="170"/>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row>
    <row r="37" spans="1:34" ht="12" customHeight="1">
      <c r="A37" s="271"/>
      <c r="B37" s="163" t="s">
        <v>1506</v>
      </c>
      <c r="C37" s="164" t="s">
        <v>1507</v>
      </c>
      <c r="D37" s="274" t="s">
        <v>1495</v>
      </c>
      <c r="E37" s="280">
        <f>IF(_WGK10=0,0,_WGK10/_WPE01/12)</f>
        <v>0</v>
      </c>
      <c r="F37" s="281"/>
      <c r="G37" s="170"/>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row>
    <row r="38" spans="1:34" ht="12" customHeight="1">
      <c r="A38" s="271"/>
      <c r="B38" s="163"/>
      <c r="C38" s="164"/>
      <c r="D38" s="274"/>
      <c r="E38" s="280"/>
      <c r="F38" s="281"/>
      <c r="G38" s="170"/>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row>
    <row r="39" spans="1:34" ht="12" customHeight="1">
      <c r="A39" s="271"/>
      <c r="B39" s="163" t="s">
        <v>1508</v>
      </c>
      <c r="C39" s="164" t="s">
        <v>1509</v>
      </c>
      <c r="D39" s="274" t="s">
        <v>1492</v>
      </c>
      <c r="E39" s="282" t="e">
        <f>_WGW10/(_WPE11+(_WPE12/7)+_WPE13)</f>
        <v>#DIV/0!</v>
      </c>
      <c r="F39" s="281"/>
      <c r="G39" s="170"/>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row>
    <row r="40" spans="1:34" ht="12" customHeight="1">
      <c r="A40" s="271"/>
      <c r="B40" s="164" t="s">
        <v>1510</v>
      </c>
      <c r="C40" s="164" t="s">
        <v>1511</v>
      </c>
      <c r="D40" s="274" t="s">
        <v>1495</v>
      </c>
      <c r="E40" s="282" t="e">
        <f>_WGW10/(_WPE11+(_WPE12/7)+_WPE13)/12</f>
        <v>#DIV/0!</v>
      </c>
      <c r="F40" s="281"/>
      <c r="G40" s="170"/>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row>
    <row r="41" spans="1:34" ht="12" customHeight="1">
      <c r="A41" s="271"/>
      <c r="B41" s="163" t="s">
        <v>1512</v>
      </c>
      <c r="C41" s="164" t="s">
        <v>1513</v>
      </c>
      <c r="D41" s="274" t="s">
        <v>1492</v>
      </c>
      <c r="E41" s="282" t="e">
        <f>(_WUE30+_WUE40)/(_WPE11+(_WPE12/7)+_WPE13)</f>
        <v>#DIV/0!</v>
      </c>
      <c r="F41" s="281"/>
      <c r="G41" s="170"/>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row>
    <row r="42" spans="1:34" ht="12" customHeight="1">
      <c r="A42" s="271"/>
      <c r="B42" s="163" t="s">
        <v>1514</v>
      </c>
      <c r="C42" s="164" t="s">
        <v>1515</v>
      </c>
      <c r="D42" s="274" t="s">
        <v>1495</v>
      </c>
      <c r="E42" s="282" t="e">
        <f>(_WUE30+_WUE40)/(_WPE11+(_WPE12/7)+_WPE13)/12</f>
        <v>#DIV/0!</v>
      </c>
      <c r="F42" s="281"/>
      <c r="G42" s="170"/>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row>
    <row r="43" spans="1:34" ht="12" customHeight="1">
      <c r="A43" s="271"/>
      <c r="B43" s="163" t="s">
        <v>1516</v>
      </c>
      <c r="C43" s="164" t="s">
        <v>1517</v>
      </c>
      <c r="D43" s="274" t="s">
        <v>1492</v>
      </c>
      <c r="E43" s="282" t="e">
        <f>_WGK10/(_WPE11+(_WPE12/7)+_WPE13)</f>
        <v>#DIV/0!</v>
      </c>
      <c r="F43" s="281"/>
      <c r="G43" s="170"/>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row>
    <row r="44" spans="1:34" ht="12" customHeight="1">
      <c r="A44" s="271"/>
      <c r="B44" s="163" t="s">
        <v>1518</v>
      </c>
      <c r="C44" s="164" t="s">
        <v>1519</v>
      </c>
      <c r="D44" s="274" t="s">
        <v>1495</v>
      </c>
      <c r="E44" s="282" t="e">
        <f>_WGK10/(_WPE11+(_WPE12/7)+_WPE13)/12</f>
        <v>#DIV/0!</v>
      </c>
      <c r="F44" s="281"/>
      <c r="G44" s="170"/>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row>
    <row r="45" spans="1:34">
      <c r="A45" s="271"/>
      <c r="B45" s="163" t="s">
        <v>1520</v>
      </c>
      <c r="C45" s="164" t="s">
        <v>1521</v>
      </c>
      <c r="D45" s="274" t="s">
        <v>1050</v>
      </c>
      <c r="E45" s="282" t="e">
        <f>_WED10/_WGK10*100</f>
        <v>#DIV/0!</v>
      </c>
      <c r="F45" s="283"/>
      <c r="G45" s="170"/>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row>
    <row r="46" spans="1:34">
      <c r="A46" s="271"/>
      <c r="B46" s="277"/>
      <c r="C46" s="272"/>
      <c r="D46" s="269"/>
      <c r="E46" s="284"/>
      <c r="F46" s="283"/>
      <c r="G46" s="290"/>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row>
    <row r="47" spans="1:34">
      <c r="A47" s="271"/>
      <c r="B47" s="163" t="s">
        <v>1522</v>
      </c>
      <c r="C47" s="277"/>
      <c r="D47" s="269"/>
      <c r="E47" s="277"/>
      <c r="F47" s="283"/>
      <c r="G47" s="290"/>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row>
    <row r="48" spans="1:34">
      <c r="A48" s="271"/>
      <c r="B48" s="163"/>
      <c r="C48" s="277"/>
      <c r="D48" s="269"/>
      <c r="E48" s="277"/>
      <c r="F48" s="283"/>
      <c r="G48" s="290"/>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row>
    <row r="49" spans="1:34">
      <c r="A49" s="271"/>
      <c r="B49" s="163" t="s">
        <v>1523</v>
      </c>
      <c r="C49" s="277"/>
      <c r="D49" s="269"/>
      <c r="E49" s="277"/>
      <c r="F49" s="283"/>
      <c r="G49" s="290"/>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row>
    <row r="50" spans="1:34" ht="38.25">
      <c r="A50" s="271"/>
      <c r="B50" s="163" t="s">
        <v>1524</v>
      </c>
      <c r="C50" s="164" t="s">
        <v>1525</v>
      </c>
      <c r="D50" s="269" t="s">
        <v>1526</v>
      </c>
      <c r="E50" s="304" t="str">
        <f>IF(_WPE01="","",(_WPE11+(_WPE12/7)+_WPE13)/_WPE01)</f>
        <v/>
      </c>
      <c r="F50" s="270"/>
      <c r="G50" s="170"/>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row>
    <row r="51" spans="1:34">
      <c r="A51" s="271"/>
      <c r="B51" s="163" t="s">
        <v>1527</v>
      </c>
      <c r="C51" s="164" t="s">
        <v>1528</v>
      </c>
      <c r="D51" s="274" t="s">
        <v>1050</v>
      </c>
      <c r="E51" s="304" t="str">
        <f>IF(_WPE01="","",_WPE02/_WPE01*100)</f>
        <v/>
      </c>
      <c r="F51" s="270"/>
      <c r="G51" s="170"/>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row>
    <row r="52" spans="1:34">
      <c r="A52" s="271"/>
      <c r="B52" s="163"/>
      <c r="C52" s="164"/>
      <c r="D52" s="274"/>
      <c r="E52" s="275"/>
      <c r="F52" s="270"/>
      <c r="G52" s="170"/>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row>
    <row r="53" spans="1:34">
      <c r="A53" s="271"/>
      <c r="B53" s="277"/>
      <c r="C53" s="272"/>
      <c r="D53" s="269"/>
      <c r="E53" s="284"/>
      <c r="F53" s="283"/>
      <c r="G53" s="290"/>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row>
    <row r="54" spans="1:34">
      <c r="A54" s="271"/>
      <c r="B54" s="163" t="s">
        <v>1529</v>
      </c>
      <c r="C54" s="277"/>
      <c r="D54" s="269"/>
      <c r="E54" s="277"/>
      <c r="F54" s="283"/>
      <c r="G54" s="290"/>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row>
    <row r="55" spans="1:34" ht="38.25">
      <c r="A55" s="271"/>
      <c r="B55" s="163" t="s">
        <v>1530</v>
      </c>
      <c r="C55" s="164" t="s">
        <v>1531</v>
      </c>
      <c r="D55" s="269" t="s">
        <v>1050</v>
      </c>
      <c r="E55" s="286">
        <f>IF(_WMW10=0,0,_WMW10*100/_WPE01)</f>
        <v>0</v>
      </c>
      <c r="F55" s="270"/>
      <c r="G55" s="170"/>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row>
    <row r="56" spans="1:34" ht="38.25">
      <c r="A56" s="271"/>
      <c r="B56" s="163" t="s">
        <v>1532</v>
      </c>
      <c r="C56" s="164" t="s">
        <v>1533</v>
      </c>
      <c r="D56" s="274" t="s">
        <v>1050</v>
      </c>
      <c r="E56" s="287">
        <f>IF(AND(_WMW10=0,_WMW11=0),0,_WMW11*100/_WMW10)</f>
        <v>0</v>
      </c>
      <c r="F56" s="270"/>
      <c r="G56" s="170"/>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row>
    <row r="57" spans="1:34" ht="38.25">
      <c r="A57" s="271"/>
      <c r="B57" s="163" t="s">
        <v>1534</v>
      </c>
      <c r="C57" s="164" t="s">
        <v>1535</v>
      </c>
      <c r="D57" s="269" t="s">
        <v>1050</v>
      </c>
      <c r="E57" s="286" t="e">
        <f>((_WLW01+_WLW02/7+_WLW03)/(_WPE11+_WPE12/7+_WPE13))*100</f>
        <v>#DIV/0!</v>
      </c>
      <c r="F57" s="270"/>
      <c r="G57" s="170"/>
      <c r="H57" s="244"/>
      <c r="I57" s="244"/>
      <c r="J57" s="244"/>
      <c r="K57" s="244"/>
      <c r="L57" s="244"/>
      <c r="M57" s="244"/>
      <c r="N57" s="244"/>
      <c r="O57" s="244"/>
      <c r="P57" s="244"/>
      <c r="Q57" s="244"/>
      <c r="R57" s="244"/>
      <c r="S57" s="244"/>
      <c r="T57" s="244"/>
      <c r="U57" s="244"/>
      <c r="V57" s="244"/>
      <c r="W57" s="244"/>
      <c r="X57" s="244"/>
      <c r="Y57" s="244"/>
      <c r="Z57" s="244"/>
      <c r="AA57" s="244"/>
      <c r="AB57" s="244"/>
      <c r="AC57" s="244"/>
      <c r="AD57" s="244"/>
      <c r="AE57" s="244"/>
      <c r="AF57" s="244"/>
      <c r="AG57" s="244"/>
      <c r="AH57" s="244"/>
    </row>
    <row r="58" spans="1:34" ht="38.25">
      <c r="A58" s="271"/>
      <c r="B58" s="163" t="s">
        <v>1536</v>
      </c>
      <c r="C58" s="164" t="s">
        <v>1537</v>
      </c>
      <c r="D58" s="269" t="s">
        <v>1050</v>
      </c>
      <c r="E58" s="287" t="e">
        <f>((_WLWN01+_WLWN02/7+_WLWN03)/(_WLW01+_WLW02/7+_WLW03))*100</f>
        <v>#DIV/0!</v>
      </c>
      <c r="F58" s="270"/>
      <c r="G58" s="170"/>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row>
    <row r="59" spans="1:34">
      <c r="A59" s="271"/>
      <c r="B59" s="277"/>
      <c r="C59" s="272"/>
      <c r="D59" s="269"/>
      <c r="E59" s="284"/>
      <c r="F59" s="283"/>
      <c r="G59" s="290"/>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row>
    <row r="60" spans="1:34">
      <c r="A60" s="271"/>
      <c r="B60" s="163" t="s">
        <v>1538</v>
      </c>
      <c r="C60" s="277"/>
      <c r="D60" s="269"/>
      <c r="E60" s="277"/>
      <c r="F60" s="283"/>
      <c r="G60" s="290"/>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row>
    <row r="61" spans="1:34" ht="25.5">
      <c r="A61" s="271"/>
      <c r="B61" s="163" t="s">
        <v>1539</v>
      </c>
      <c r="C61" s="164" t="s">
        <v>1540</v>
      </c>
      <c r="D61" s="269" t="s">
        <v>1050</v>
      </c>
      <c r="E61" s="284">
        <f>IF(ISBLANK(_WUE30),0,(_WGK10)*100/(_WUE30+_WUE40))</f>
        <v>0</v>
      </c>
      <c r="F61" s="288"/>
      <c r="G61" s="170"/>
      <c r="H61" s="244"/>
      <c r="I61" s="244"/>
      <c r="J61" s="244"/>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row>
    <row r="62" spans="1:34" ht="38.25">
      <c r="A62" s="271"/>
      <c r="B62" s="163" t="s">
        <v>1541</v>
      </c>
      <c r="C62" s="164" t="s">
        <v>1542</v>
      </c>
      <c r="D62" s="269" t="s">
        <v>1050</v>
      </c>
      <c r="E62" s="284">
        <f>IF(ISBLANK(_WUE30),0,_WGW10*100/(_WUE30+_WUE40))</f>
        <v>0</v>
      </c>
      <c r="F62" s="288"/>
      <c r="G62" s="170"/>
      <c r="H62" s="244"/>
      <c r="I62" s="244"/>
      <c r="J62" s="244"/>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row>
    <row r="63" spans="1:34">
      <c r="A63" s="271"/>
      <c r="B63" s="277"/>
      <c r="C63" s="272"/>
      <c r="D63" s="269"/>
      <c r="E63" s="284"/>
      <c r="F63" s="283"/>
      <c r="G63" s="290"/>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row>
    <row r="64" spans="1:34">
      <c r="A64" s="271"/>
      <c r="B64" s="163" t="s">
        <v>1543</v>
      </c>
      <c r="C64" s="277"/>
      <c r="D64" s="269"/>
      <c r="E64" s="277"/>
      <c r="F64" s="283"/>
      <c r="G64" s="290"/>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c r="AH64" s="244"/>
    </row>
    <row r="65" spans="1:34">
      <c r="A65" s="271"/>
      <c r="B65" s="163" t="s">
        <v>1544</v>
      </c>
      <c r="C65" s="164" t="s">
        <v>1545</v>
      </c>
      <c r="D65" s="274" t="s">
        <v>1492</v>
      </c>
      <c r="E65" s="280">
        <f>IF(_WEP10=0,0,(_WUE30+_WUE40)/_WEP10)</f>
        <v>0</v>
      </c>
      <c r="F65" s="281"/>
      <c r="G65" s="170"/>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4"/>
    </row>
    <row r="66" spans="1:34">
      <c r="A66" s="314"/>
      <c r="B66" s="163" t="s">
        <v>1546</v>
      </c>
      <c r="C66" s="164" t="s">
        <v>1547</v>
      </c>
      <c r="D66" s="274" t="s">
        <v>1495</v>
      </c>
      <c r="E66" s="280">
        <f>IF(_WEP10=0,0,(_WUE30+_WUE40)/_WEP10/12)</f>
        <v>0</v>
      </c>
      <c r="F66" s="281"/>
      <c r="G66" s="173"/>
      <c r="H66" s="244"/>
      <c r="I66" s="244"/>
      <c r="J66" s="244"/>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row>
    <row r="67" spans="1:34" ht="25.5">
      <c r="A67" s="314"/>
      <c r="B67" s="163" t="s">
        <v>1548</v>
      </c>
      <c r="C67" s="164" t="s">
        <v>1549</v>
      </c>
      <c r="D67" s="274" t="s">
        <v>1492</v>
      </c>
      <c r="E67" s="280">
        <f>IF(_WEP10=0,0,_WGK10/_WEP10)</f>
        <v>0</v>
      </c>
      <c r="F67" s="281"/>
      <c r="G67" s="173"/>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row>
    <row r="68" spans="1:34" ht="25.5">
      <c r="A68" s="271"/>
      <c r="B68" s="163" t="s">
        <v>1550</v>
      </c>
      <c r="C68" s="164" t="s">
        <v>1551</v>
      </c>
      <c r="D68" s="274" t="s">
        <v>1495</v>
      </c>
      <c r="E68" s="280">
        <f>IF(_WEP10=0,0,_WGK10/_WEP10/12)</f>
        <v>0</v>
      </c>
      <c r="F68" s="281"/>
      <c r="G68" s="170"/>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row>
    <row r="69" spans="1:34" ht="25.5">
      <c r="A69" s="271"/>
      <c r="B69" s="163" t="s">
        <v>1548</v>
      </c>
      <c r="C69" s="164" t="s">
        <v>1552</v>
      </c>
      <c r="D69" s="274" t="s">
        <v>1492</v>
      </c>
      <c r="E69" s="280">
        <f>IF(_WEP10=0,0,_WLG10/_WEP10)</f>
        <v>0</v>
      </c>
      <c r="F69" s="281"/>
      <c r="G69" s="170"/>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row>
    <row r="70" spans="1:34" ht="25.5">
      <c r="A70" s="271"/>
      <c r="B70" s="163" t="s">
        <v>1550</v>
      </c>
      <c r="C70" s="164" t="s">
        <v>1553</v>
      </c>
      <c r="D70" s="274" t="s">
        <v>1495</v>
      </c>
      <c r="E70" s="280">
        <f>IF(_WEP10=0,0,_WLG10/_WEP10/12)</f>
        <v>0</v>
      </c>
      <c r="F70" s="281"/>
      <c r="G70" s="170"/>
      <c r="H70" s="244"/>
      <c r="I70" s="244"/>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row>
    <row r="71" spans="1:34" ht="25.5">
      <c r="A71" s="271"/>
      <c r="B71" s="163" t="s">
        <v>1548</v>
      </c>
      <c r="C71" s="164" t="s">
        <v>1554</v>
      </c>
      <c r="D71" s="274" t="s">
        <v>1492</v>
      </c>
      <c r="E71" s="273">
        <f>IF(_WGK10=0,0,(_WGK10-_WLG10)/_WEP10)</f>
        <v>0</v>
      </c>
      <c r="F71" s="281"/>
      <c r="G71" s="170"/>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row>
    <row r="72" spans="1:34" ht="25.5">
      <c r="A72" s="271"/>
      <c r="B72" s="163" t="s">
        <v>1550</v>
      </c>
      <c r="C72" s="164" t="s">
        <v>1555</v>
      </c>
      <c r="D72" s="274" t="s">
        <v>1495</v>
      </c>
      <c r="E72" s="273">
        <f>IF(_WGK10=0,0,(_WGK10-_WLG10)/_WEP10/12)</f>
        <v>0</v>
      </c>
      <c r="F72" s="281"/>
      <c r="G72" s="170"/>
      <c r="H72" s="244"/>
      <c r="I72" s="244"/>
      <c r="J72" s="244"/>
      <c r="K72" s="244"/>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row>
    <row r="73" spans="1:34">
      <c r="A73" s="271"/>
      <c r="B73" s="163" t="s">
        <v>1556</v>
      </c>
      <c r="C73" s="164" t="s">
        <v>1557</v>
      </c>
      <c r="D73" s="274" t="s">
        <v>1558</v>
      </c>
      <c r="E73" s="280">
        <f>IF(_WEP01=0,0,_WPE01/_WEP10)</f>
        <v>0</v>
      </c>
      <c r="F73" s="281"/>
      <c r="G73" s="170"/>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row>
    <row r="74" spans="1:34" ht="25.5">
      <c r="A74" s="271"/>
      <c r="B74" s="163" t="s">
        <v>1559</v>
      </c>
      <c r="C74" s="164" t="s">
        <v>1560</v>
      </c>
      <c r="D74" s="269" t="s">
        <v>1306</v>
      </c>
      <c r="E74" s="280">
        <f>IF(_WEP10=0,0,(_WPE11+(_WPE12/7)+_WPE13)/_WEP10)</f>
        <v>0</v>
      </c>
      <c r="F74" s="281"/>
      <c r="G74" s="170"/>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row>
    <row r="75" spans="1:34" ht="25.5">
      <c r="A75" s="271"/>
      <c r="B75" s="163" t="s">
        <v>1561</v>
      </c>
      <c r="C75" s="164" t="s">
        <v>1562</v>
      </c>
      <c r="D75" s="274" t="s">
        <v>1050</v>
      </c>
      <c r="E75" s="284" t="e">
        <f>_WEP01/(_WEP10)*100</f>
        <v>#DIV/0!</v>
      </c>
      <c r="F75" s="270"/>
      <c r="G75" s="170"/>
      <c r="H75" s="244"/>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row>
    <row r="76" spans="1:34">
      <c r="A76" s="271"/>
      <c r="B76" s="163"/>
      <c r="C76" s="164"/>
      <c r="D76" s="269"/>
      <c r="E76" s="280"/>
      <c r="F76" s="281"/>
      <c r="G76" s="170"/>
      <c r="H76" s="244"/>
      <c r="I76" s="244"/>
      <c r="J76" s="24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row>
    <row r="77" spans="1:34">
      <c r="B77" s="244"/>
      <c r="C77" s="289"/>
      <c r="D77" s="285"/>
      <c r="E77" s="271"/>
      <c r="F77" s="257"/>
      <c r="G77" s="128"/>
      <c r="H77" s="244"/>
      <c r="I77" s="244"/>
      <c r="J77" s="244"/>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row>
    <row r="78" spans="1:34">
      <c r="B78" s="244"/>
      <c r="C78" s="244"/>
      <c r="D78" s="244"/>
      <c r="E78" s="244"/>
      <c r="F78" s="244"/>
      <c r="G78" s="244"/>
      <c r="H78" s="244"/>
      <c r="I78" s="244"/>
      <c r="J78" s="244"/>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row>
    <row r="79" spans="1:34">
      <c r="B79" s="244"/>
      <c r="C79" s="244"/>
      <c r="D79" s="244"/>
      <c r="E79" s="244"/>
      <c r="F79" s="244"/>
      <c r="G79" s="244"/>
      <c r="H79" s="244"/>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row>
    <row r="80" spans="1:34">
      <c r="B80" s="244"/>
      <c r="C80" s="244"/>
      <c r="D80" s="244"/>
      <c r="E80" s="244"/>
      <c r="F80" s="244"/>
      <c r="G80" s="244"/>
      <c r="H80" s="244"/>
      <c r="I80" s="244"/>
      <c r="J80" s="244"/>
      <c r="K80" s="244"/>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row>
    <row r="81" spans="2:34">
      <c r="B81" s="244"/>
      <c r="C81" s="244"/>
      <c r="D81" s="244"/>
      <c r="E81" s="244"/>
      <c r="F81" s="244"/>
      <c r="G81" s="244"/>
      <c r="H81" s="244"/>
      <c r="I81" s="244"/>
      <c r="J81" s="244"/>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row>
    <row r="82" spans="2:34">
      <c r="B82" s="244"/>
      <c r="C82" s="244"/>
      <c r="D82" s="244"/>
      <c r="E82" s="244"/>
      <c r="F82" s="244"/>
      <c r="G82" s="244"/>
      <c r="H82" s="244"/>
      <c r="I82" s="244"/>
      <c r="J82" s="244"/>
      <c r="K82" s="244"/>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row>
    <row r="83" spans="2:34">
      <c r="B83" s="244"/>
      <c r="C83" s="244"/>
      <c r="D83" s="244"/>
      <c r="E83" s="244"/>
      <c r="F83" s="244"/>
      <c r="G83" s="244"/>
      <c r="H83" s="244"/>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row>
    <row r="84" spans="2:34">
      <c r="B84" s="244"/>
      <c r="C84" s="244"/>
      <c r="D84" s="244"/>
      <c r="E84" s="244"/>
      <c r="F84" s="244"/>
      <c r="G84" s="244"/>
      <c r="H84" s="244"/>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row>
    <row r="85" spans="2:34">
      <c r="B85" s="244"/>
      <c r="C85" s="244"/>
      <c r="D85" s="244"/>
      <c r="E85" s="244"/>
      <c r="F85" s="244"/>
      <c r="G85" s="244"/>
      <c r="H85" s="244"/>
      <c r="I85" s="244"/>
      <c r="J85" s="244"/>
      <c r="K85" s="244"/>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row>
    <row r="86" spans="2:34">
      <c r="B86" s="244"/>
      <c r="C86" s="244"/>
      <c r="D86" s="244"/>
      <c r="E86" s="244"/>
      <c r="F86" s="244"/>
      <c r="G86" s="244"/>
      <c r="H86" s="244"/>
      <c r="I86" s="244"/>
      <c r="J86" s="244"/>
      <c r="K86" s="244"/>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row>
    <row r="87" spans="2:34">
      <c r="B87" s="244"/>
      <c r="C87" s="244"/>
      <c r="D87" s="244"/>
      <c r="E87" s="244"/>
      <c r="F87" s="244"/>
      <c r="G87" s="244"/>
      <c r="H87" s="244"/>
      <c r="I87" s="244"/>
      <c r="J87" s="244"/>
      <c r="K87" s="244"/>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row>
    <row r="88" spans="2:34">
      <c r="B88" s="244"/>
      <c r="C88" s="244"/>
      <c r="D88" s="244"/>
      <c r="E88" s="244"/>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row>
    <row r="89" spans="2:34">
      <c r="B89" s="244"/>
      <c r="C89" s="244"/>
      <c r="D89" s="244"/>
      <c r="E89" s="244"/>
      <c r="F89" s="244"/>
      <c r="G89" s="244"/>
      <c r="H89" s="244"/>
      <c r="I89" s="244"/>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row>
    <row r="90" spans="2:34">
      <c r="B90" s="244"/>
      <c r="C90" s="244"/>
      <c r="D90" s="244"/>
      <c r="E90" s="244"/>
      <c r="F90" s="244"/>
      <c r="G90" s="244"/>
      <c r="H90" s="244"/>
      <c r="I90" s="244"/>
      <c r="J90" s="244"/>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row>
    <row r="91" spans="2:34">
      <c r="B91" s="244"/>
      <c r="C91" s="244"/>
      <c r="D91" s="244"/>
      <c r="E91" s="244"/>
      <c r="F91" s="244"/>
      <c r="G91" s="244"/>
      <c r="H91" s="244"/>
      <c r="I91" s="244"/>
      <c r="J91" s="244"/>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row>
    <row r="92" spans="2:34">
      <c r="B92" s="244"/>
      <c r="C92" s="244"/>
      <c r="D92" s="244"/>
      <c r="E92" s="244"/>
      <c r="F92" s="244"/>
      <c r="G92" s="244"/>
      <c r="H92" s="244"/>
      <c r="I92" s="244"/>
      <c r="J92" s="244"/>
      <c r="K92" s="244"/>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row>
    <row r="93" spans="2:34">
      <c r="B93" s="244"/>
      <c r="C93" s="244"/>
      <c r="D93" s="244"/>
      <c r="E93" s="244"/>
      <c r="F93" s="244"/>
      <c r="G93" s="244"/>
      <c r="H93" s="244"/>
      <c r="I93" s="244"/>
      <c r="J93" s="244"/>
      <c r="K93" s="244"/>
      <c r="L93" s="244"/>
      <c r="M93" s="244"/>
      <c r="N93" s="244"/>
      <c r="O93" s="244"/>
      <c r="P93" s="244"/>
      <c r="Q93" s="244"/>
      <c r="R93" s="244"/>
      <c r="S93" s="244"/>
      <c r="T93" s="244"/>
      <c r="U93" s="244"/>
      <c r="V93" s="244"/>
      <c r="W93" s="244"/>
      <c r="X93" s="244"/>
      <c r="Y93" s="244"/>
      <c r="Z93" s="244"/>
      <c r="AA93" s="244"/>
      <c r="AB93" s="244"/>
      <c r="AC93" s="244"/>
      <c r="AD93" s="244"/>
      <c r="AE93" s="244"/>
      <c r="AF93" s="244"/>
      <c r="AG93" s="244"/>
      <c r="AH93" s="244"/>
    </row>
    <row r="94" spans="2:34">
      <c r="B94" s="244"/>
      <c r="C94" s="244"/>
      <c r="D94" s="244"/>
      <c r="E94" s="244"/>
      <c r="F94" s="244"/>
      <c r="G94" s="244"/>
      <c r="H94" s="244"/>
      <c r="I94" s="244"/>
      <c r="J94" s="244"/>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row>
    <row r="95" spans="2:34">
      <c r="B95" s="244"/>
      <c r="C95" s="244"/>
      <c r="D95" s="244"/>
      <c r="E95" s="244"/>
      <c r="F95" s="244"/>
      <c r="G95" s="244"/>
      <c r="H95" s="244"/>
      <c r="I95" s="244"/>
      <c r="J95" s="244"/>
      <c r="K95" s="244"/>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row>
    <row r="96" spans="2:34">
      <c r="B96" s="244"/>
      <c r="C96" s="244"/>
      <c r="D96" s="244"/>
      <c r="E96" s="244"/>
      <c r="F96" s="244"/>
      <c r="G96" s="244"/>
      <c r="H96" s="244"/>
      <c r="I96" s="244"/>
      <c r="J96" s="244"/>
      <c r="K96" s="244"/>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row>
    <row r="97" spans="2:34">
      <c r="B97" s="244"/>
      <c r="C97" s="244"/>
      <c r="D97" s="244"/>
      <c r="E97" s="244"/>
      <c r="F97" s="244"/>
      <c r="G97" s="244"/>
      <c r="H97" s="244"/>
      <c r="I97" s="244"/>
      <c r="J97" s="244"/>
      <c r="K97" s="244"/>
      <c r="L97" s="244"/>
      <c r="M97" s="244"/>
      <c r="N97" s="244"/>
      <c r="O97" s="244"/>
      <c r="P97" s="244"/>
      <c r="Q97" s="244"/>
      <c r="R97" s="244"/>
      <c r="S97" s="244"/>
      <c r="T97" s="244"/>
      <c r="U97" s="244"/>
      <c r="V97" s="244"/>
      <c r="W97" s="244"/>
      <c r="X97" s="244"/>
      <c r="Y97" s="244"/>
      <c r="Z97" s="244"/>
      <c r="AA97" s="244"/>
      <c r="AB97" s="244"/>
      <c r="AC97" s="244"/>
      <c r="AD97" s="244"/>
      <c r="AE97" s="244"/>
      <c r="AF97" s="244"/>
      <c r="AG97" s="244"/>
      <c r="AH97" s="244"/>
    </row>
    <row r="98" spans="2:34">
      <c r="B98" s="244"/>
      <c r="C98" s="244"/>
      <c r="D98" s="244"/>
      <c r="E98" s="244"/>
      <c r="F98" s="244"/>
      <c r="G98" s="244"/>
      <c r="H98" s="244"/>
      <c r="I98" s="244"/>
      <c r="J98" s="244"/>
      <c r="K98" s="244"/>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row>
    <row r="99" spans="2:34">
      <c r="B99" s="244"/>
      <c r="C99" s="244"/>
      <c r="D99" s="244"/>
      <c r="E99" s="244"/>
      <c r="F99" s="244"/>
      <c r="G99" s="244"/>
      <c r="H99" s="244"/>
      <c r="I99" s="244"/>
      <c r="J99" s="244"/>
      <c r="K99" s="244"/>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row>
    <row r="100" spans="2:34">
      <c r="B100" s="244"/>
      <c r="C100" s="244"/>
      <c r="D100" s="244"/>
      <c r="E100" s="244"/>
      <c r="F100" s="244"/>
      <c r="G100" s="244"/>
      <c r="H100" s="244"/>
      <c r="I100" s="244"/>
      <c r="J100" s="244"/>
      <c r="K100" s="244"/>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row>
    <row r="101" spans="2:34">
      <c r="B101" s="244"/>
      <c r="C101" s="244"/>
      <c r="D101" s="244"/>
      <c r="E101" s="244"/>
      <c r="F101" s="244"/>
      <c r="G101" s="244"/>
      <c r="H101" s="244"/>
      <c r="I101" s="244"/>
      <c r="J101" s="244"/>
      <c r="K101" s="244"/>
      <c r="L101" s="244"/>
      <c r="M101" s="244"/>
      <c r="N101" s="244"/>
      <c r="O101" s="244"/>
      <c r="P101" s="244"/>
      <c r="Q101" s="244"/>
      <c r="R101" s="244"/>
      <c r="S101" s="244"/>
      <c r="T101" s="244"/>
      <c r="U101" s="244"/>
      <c r="V101" s="244"/>
      <c r="W101" s="244"/>
      <c r="X101" s="244"/>
      <c r="Y101" s="244"/>
      <c r="Z101" s="244"/>
      <c r="AA101" s="244"/>
      <c r="AB101" s="244"/>
      <c r="AC101" s="244"/>
      <c r="AD101" s="244"/>
      <c r="AE101" s="244"/>
      <c r="AF101" s="244"/>
      <c r="AG101" s="244"/>
      <c r="AH101" s="244"/>
    </row>
    <row r="102" spans="2:34">
      <c r="B102" s="244"/>
      <c r="C102" s="244"/>
      <c r="D102" s="244"/>
      <c r="E102" s="244"/>
      <c r="F102" s="244"/>
      <c r="G102" s="244"/>
      <c r="H102" s="244"/>
      <c r="I102" s="244"/>
      <c r="J102" s="244"/>
      <c r="K102" s="244"/>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row>
    <row r="103" spans="2:34">
      <c r="B103" s="244"/>
      <c r="C103" s="244"/>
      <c r="D103" s="244"/>
      <c r="E103" s="244"/>
      <c r="F103" s="244"/>
      <c r="G103" s="244"/>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row>
    <row r="104" spans="2:34">
      <c r="B104" s="244"/>
      <c r="C104" s="244"/>
      <c r="D104" s="244"/>
      <c r="E104" s="244"/>
      <c r="F104" s="244"/>
      <c r="G104" s="244"/>
      <c r="H104" s="244"/>
      <c r="I104" s="244"/>
      <c r="J104" s="244"/>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row>
    <row r="105" spans="2:34">
      <c r="B105" s="244"/>
      <c r="C105" s="244"/>
      <c r="D105" s="244"/>
      <c r="E105" s="244"/>
      <c r="F105" s="244"/>
      <c r="G105" s="244"/>
      <c r="H105" s="244"/>
      <c r="I105" s="244"/>
      <c r="J105" s="244"/>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row>
    <row r="106" spans="2:34">
      <c r="B106" s="244"/>
      <c r="C106" s="244"/>
      <c r="D106" s="244"/>
      <c r="E106" s="244"/>
      <c r="F106" s="244"/>
      <c r="G106" s="244"/>
      <c r="H106" s="244"/>
      <c r="I106" s="244"/>
      <c r="J106" s="244"/>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row>
    <row r="107" spans="2:34">
      <c r="B107" s="244"/>
      <c r="C107" s="244"/>
      <c r="D107" s="244"/>
      <c r="E107" s="244"/>
      <c r="F107" s="244"/>
      <c r="G107" s="244"/>
      <c r="H107" s="244"/>
      <c r="I107" s="244"/>
      <c r="J107" s="244"/>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row>
    <row r="108" spans="2:34">
      <c r="B108" s="244"/>
      <c r="C108" s="244"/>
      <c r="D108" s="244"/>
      <c r="E108" s="244"/>
      <c r="F108" s="244"/>
      <c r="G108" s="244"/>
      <c r="H108" s="244"/>
      <c r="I108" s="244"/>
      <c r="J108" s="244"/>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row>
    <row r="109" spans="2:34">
      <c r="B109" s="244"/>
      <c r="C109" s="244"/>
      <c r="D109" s="244"/>
      <c r="E109" s="244"/>
      <c r="F109" s="244"/>
      <c r="G109" s="244"/>
      <c r="H109" s="244"/>
      <c r="I109" s="244"/>
      <c r="J109" s="244"/>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row>
    <row r="110" spans="2:34">
      <c r="B110" s="244"/>
      <c r="C110" s="244"/>
      <c r="D110" s="244"/>
      <c r="E110" s="244"/>
      <c r="F110" s="244"/>
      <c r="G110" s="244"/>
      <c r="H110" s="244"/>
      <c r="I110" s="244"/>
      <c r="J110" s="244"/>
      <c r="K110" s="244"/>
      <c r="L110" s="244"/>
      <c r="M110" s="244"/>
      <c r="N110" s="244"/>
      <c r="O110" s="244"/>
      <c r="P110" s="244"/>
      <c r="Q110" s="244"/>
      <c r="R110" s="244"/>
      <c r="S110" s="244"/>
      <c r="T110" s="244"/>
      <c r="U110" s="244"/>
      <c r="V110" s="244"/>
      <c r="W110" s="244"/>
      <c r="X110" s="244"/>
      <c r="Y110" s="244"/>
      <c r="Z110" s="244"/>
      <c r="AA110" s="244"/>
      <c r="AB110" s="244"/>
      <c r="AC110" s="244"/>
      <c r="AD110" s="244"/>
      <c r="AE110" s="244"/>
      <c r="AF110" s="244"/>
      <c r="AG110" s="244"/>
      <c r="AH110" s="244"/>
    </row>
    <row r="111" spans="2:34">
      <c r="B111" s="244"/>
      <c r="C111" s="244"/>
      <c r="D111" s="244"/>
      <c r="E111" s="244"/>
      <c r="F111" s="244"/>
      <c r="G111" s="244"/>
      <c r="H111" s="244"/>
      <c r="I111" s="244"/>
      <c r="J111" s="244"/>
      <c r="K111" s="244"/>
      <c r="L111" s="244"/>
      <c r="M111" s="244"/>
      <c r="N111" s="244"/>
      <c r="O111" s="244"/>
      <c r="P111" s="244"/>
      <c r="Q111" s="244"/>
      <c r="R111" s="244"/>
      <c r="S111" s="244"/>
      <c r="T111" s="244"/>
      <c r="U111" s="244"/>
      <c r="V111" s="244"/>
      <c r="W111" s="244"/>
      <c r="X111" s="244"/>
      <c r="Y111" s="244"/>
      <c r="Z111" s="244"/>
      <c r="AA111" s="244"/>
      <c r="AB111" s="244"/>
      <c r="AC111" s="244"/>
      <c r="AD111" s="244"/>
      <c r="AE111" s="244"/>
      <c r="AF111" s="244"/>
      <c r="AG111" s="244"/>
      <c r="AH111" s="244"/>
    </row>
    <row r="112" spans="2:34">
      <c r="B112" s="244"/>
      <c r="C112" s="244"/>
      <c r="D112" s="244"/>
      <c r="E112" s="244"/>
      <c r="F112" s="244"/>
      <c r="G112" s="244"/>
      <c r="H112" s="244"/>
      <c r="I112" s="244"/>
      <c r="J112" s="244"/>
      <c r="K112" s="244"/>
      <c r="L112" s="244"/>
      <c r="M112" s="244"/>
      <c r="N112" s="244"/>
      <c r="O112" s="244"/>
      <c r="P112" s="244"/>
      <c r="Q112" s="244"/>
      <c r="R112" s="244"/>
      <c r="S112" s="244"/>
      <c r="T112" s="244"/>
      <c r="U112" s="244"/>
      <c r="V112" s="244"/>
      <c r="W112" s="244"/>
      <c r="X112" s="244"/>
      <c r="Y112" s="244"/>
      <c r="Z112" s="244"/>
      <c r="AA112" s="244"/>
      <c r="AB112" s="244"/>
      <c r="AC112" s="244"/>
      <c r="AD112" s="244"/>
      <c r="AE112" s="244"/>
      <c r="AF112" s="244"/>
      <c r="AG112" s="244"/>
      <c r="AH112" s="244"/>
    </row>
  </sheetData>
  <sheetProtection password="DEA8" sheet="1" objects="1" scenarios="1"/>
  <mergeCells count="2">
    <mergeCell ref="B2:E2"/>
    <mergeCell ref="A1:G1"/>
  </mergeCells>
  <pageMargins left="0.7" right="0.7" top="0.78740157499999996" bottom="0.78740157499999996" header="0.3" footer="0.3"/>
  <pageSetup paperSize="9" scale="63" orientation="portrait" verticalDpi="200" r:id="rId1"/>
  <rowBreaks count="1" manualBreakCount="1">
    <brk id="58" max="6"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4">
    <pageSetUpPr fitToPage="1"/>
  </sheetPr>
  <dimension ref="B1:P172"/>
  <sheetViews>
    <sheetView showGridLines="0" topLeftCell="B1" zoomScaleNormal="100" zoomScaleSheetLayoutView="100" workbookViewId="0">
      <selection activeCell="H2" sqref="H2"/>
    </sheetView>
  </sheetViews>
  <sheetFormatPr defaultColWidth="11.42578125" defaultRowHeight="12.75"/>
  <cols>
    <col min="1" max="1" width="6" customWidth="1"/>
    <col min="2" max="2" width="10" customWidth="1"/>
    <col min="3" max="3" width="7.28515625" customWidth="1"/>
    <col min="4" max="4" width="12.85546875" customWidth="1"/>
    <col min="5" max="5" width="15.140625" customWidth="1"/>
    <col min="7" max="7" width="3.7109375" customWidth="1"/>
    <col min="8" max="8" width="22.42578125" customWidth="1"/>
    <col min="9" max="9" width="27.28515625" customWidth="1"/>
    <col min="10" max="10" width="0.28515625" customWidth="1"/>
  </cols>
  <sheetData>
    <row r="1" spans="2:16" ht="20.25" customHeight="1"/>
    <row r="2" spans="2:16" ht="15.75">
      <c r="B2" s="2" t="s">
        <v>1563</v>
      </c>
      <c r="F2" t="s">
        <v>1564</v>
      </c>
      <c r="H2" s="64"/>
      <c r="I2" s="65"/>
    </row>
    <row r="3" spans="2:16" ht="17.25" customHeight="1">
      <c r="B3" s="2"/>
    </row>
    <row r="4" spans="2:16" s="12" customFormat="1" ht="17.25" customHeight="1">
      <c r="B4" s="151" t="s">
        <v>1565</v>
      </c>
      <c r="C4" s="12">
        <f>_JAHR</f>
        <v>0</v>
      </c>
      <c r="D4" s="151" t="s">
        <v>1566</v>
      </c>
      <c r="E4" s="160">
        <f>_UKZ</f>
        <v>0</v>
      </c>
      <c r="F4" s="151" t="s">
        <v>1567</v>
      </c>
      <c r="H4" s="12">
        <f>_NAME</f>
        <v>0</v>
      </c>
    </row>
    <row r="5" spans="2:16" s="12" customFormat="1" ht="17.25" customHeight="1">
      <c r="B5" s="151" t="s">
        <v>1568</v>
      </c>
      <c r="C5" s="12">
        <f>_K16</f>
        <v>0</v>
      </c>
      <c r="D5" s="151" t="s">
        <v>1569</v>
      </c>
      <c r="E5" s="12" t="str">
        <f>_K50</f>
        <v/>
      </c>
      <c r="F5" s="151" t="s">
        <v>1570</v>
      </c>
      <c r="H5" s="12" t="e">
        <f>IF(CsKz01&lt;&gt;0,"ja","nein")</f>
        <v>#DIV/0!</v>
      </c>
      <c r="I5" s="19"/>
      <c r="J5" s="19"/>
      <c r="K5" s="19"/>
      <c r="L5" s="19"/>
      <c r="M5" s="19"/>
      <c r="N5" s="19"/>
      <c r="O5" s="19"/>
      <c r="P5" s="19"/>
    </row>
    <row r="6" spans="2:16" ht="17.25" customHeight="1">
      <c r="B6" s="2"/>
    </row>
    <row r="7" spans="2:16" ht="15">
      <c r="B7" s="35"/>
    </row>
    <row r="8" spans="2:16" ht="15">
      <c r="B8" s="35"/>
    </row>
    <row r="9" spans="2:16" ht="15">
      <c r="B9" s="35"/>
    </row>
    <row r="10" spans="2:16" ht="15">
      <c r="B10" s="35"/>
    </row>
    <row r="11" spans="2:16" ht="15">
      <c r="B11" s="35"/>
    </row>
    <row r="12" spans="2:16" ht="15">
      <c r="B12" s="35"/>
    </row>
    <row r="13" spans="2:16" ht="15.75">
      <c r="B13" s="2"/>
    </row>
    <row r="14" spans="2:16">
      <c r="B14" s="1" t="s">
        <v>1571</v>
      </c>
      <c r="E14" s="1" t="s">
        <v>1572</v>
      </c>
    </row>
    <row r="15" spans="2:16">
      <c r="D15" s="29"/>
      <c r="E15" s="1"/>
    </row>
    <row r="16" spans="2:16">
      <c r="B16" s="1" t="s">
        <v>1573</v>
      </c>
      <c r="E16" t="s">
        <v>936</v>
      </c>
      <c r="F16" t="str">
        <f>IF(ISBLANK(_JAHR),"leer, Fehler","ok")</f>
        <v>leer, Fehler</v>
      </c>
    </row>
    <row r="17" spans="2:10">
      <c r="B17" t="str">
        <f>IF(OR(ISBLANK(_UKZ),ISBLANK(_REFO),ISBLANK(_NAME),ISBLANK(_EIGT),ISBLANK(__PB02)),"Wichtige Angaben könnten fehlen","ok")</f>
        <v>Wichtige Angaben könnten fehlen</v>
      </c>
      <c r="E17" t="s">
        <v>934</v>
      </c>
      <c r="F17" t="str">
        <f>IF(ISBLANK(_NAME),"leer, Fehler","ok")</f>
        <v>leer, Fehler</v>
      </c>
    </row>
    <row r="18" spans="2:10">
      <c r="E18" t="s">
        <v>1574</v>
      </c>
      <c r="F18" t="str">
        <f>IF(ISBLANK(_BILF),"leer, Fehler","ok")</f>
        <v>leer, Fehler</v>
      </c>
    </row>
    <row r="19" spans="2:10">
      <c r="B19" s="1" t="s">
        <v>1575</v>
      </c>
      <c r="E19" t="s">
        <v>1576</v>
      </c>
      <c r="F19" t="str">
        <f>IF(ISBLANK(_BEAU),"leer, Fehler","ok")</f>
        <v>leer, Fehler</v>
      </c>
    </row>
    <row r="20" spans="2:10">
      <c r="B20" t="str">
        <f>IF(OR(ISBLANK(_MW10),ISBLANK(_LW10),ISBLANK(_LW05),ISBLANK(_EE01),ISBLANK(_EN10)),"Wichtige Angaben könnten fehlen","ok")</f>
        <v>Wichtige Angaben könnten fehlen</v>
      </c>
      <c r="E20" t="s">
        <v>1577</v>
      </c>
      <c r="F20" t="str">
        <f>IF(OR(_REFO=1,_REFO=2,_REFO=3,_REFO=4),"ok","Fehler")</f>
        <v>Fehler</v>
      </c>
    </row>
    <row r="21" spans="2:10">
      <c r="E21" t="s">
        <v>1578</v>
      </c>
      <c r="F21" t="str">
        <f>IF(OR(_EINH=1,_EINH=2,_EINH=3,_EINH=4,_EINH=5,_EINH=6),"ok","Fehler")</f>
        <v>Fehler</v>
      </c>
    </row>
    <row r="22" spans="2:10">
      <c r="B22" s="1" t="s">
        <v>1579</v>
      </c>
      <c r="E22" t="s">
        <v>1580</v>
      </c>
      <c r="F22" t="str">
        <f>IF(OR(_REGI=1,_REGI=2),"ok","Fehler")</f>
        <v>Fehler</v>
      </c>
    </row>
    <row r="23" spans="2:10">
      <c r="B23" t="str">
        <f>IF(OR(ISBLANK(_AV08),ISBLANK(_AV09),ISBLANK(_AV10),ISBLANK(_AK08),ISBLANK(_UV10),ISBLANK(_UV20)),"Wichtige Angaben könnten fehlen","ok")</f>
        <v>Wichtige Angaben könnten fehlen</v>
      </c>
      <c r="E23" t="s">
        <v>1443</v>
      </c>
      <c r="F23" t="str">
        <f>IF(OR(_BAUT=1,_BAUT=2,_BAUT=3,_BAUT=4),"ok","Fehler")</f>
        <v>Fehler</v>
      </c>
    </row>
    <row r="24" spans="2:10">
      <c r="E24" t="s">
        <v>1581</v>
      </c>
      <c r="F24" t="str">
        <f>IF(OR(_PERS=1,_PERS=2,_PERS=3,_PERS=4,_PERS=5),"ok","Fehler")</f>
        <v>Fehler</v>
      </c>
    </row>
    <row r="25" spans="2:10">
      <c r="B25" s="1" t="s">
        <v>1582</v>
      </c>
      <c r="E25" t="s">
        <v>1583</v>
      </c>
      <c r="F25" t="str">
        <f>IF(OR(_VERB=1,_VERB=2,_VERB=3,_VERB=4,_VERB=5,_VERB=6,_VERB=7,_VERB=8,_VERB=9,_VERB=10,_VERB=11),"ok","Fehler")</f>
        <v>Fehler</v>
      </c>
    </row>
    <row r="26" spans="2:10">
      <c r="B26" t="str">
        <f>IF(OR(ISBLANK(_EK09),ISBLANK(_EK10),ISBLANK(_LR10),ISBLANK(_LR09)),"Wichtige Angaben könnten fehlen","ok")</f>
        <v>Wichtige Angaben könnten fehlen</v>
      </c>
      <c r="E26" t="s">
        <v>1584</v>
      </c>
      <c r="F26" t="str">
        <f>IF(ISBLANK(_UKZ),"leer, Fehler",IF(NOT(LEN(_UKZ)=7),"Fehler, nicht 7 Stellen","ok"))</f>
        <v>leer, Fehler</v>
      </c>
    </row>
    <row r="27" spans="2:10">
      <c r="J27" s="25"/>
    </row>
    <row r="28" spans="2:10">
      <c r="B28" s="1" t="s">
        <v>1585</v>
      </c>
      <c r="E28" s="1" t="s">
        <v>1586</v>
      </c>
    </row>
    <row r="29" spans="2:10">
      <c r="B29" t="str">
        <f>IF(OR(ISBLANK(_TI10),ISBLANK(_GK10)),"Wichtige Angaben könnten fehlen","ok")</f>
        <v>Wichtige Angaben könnten fehlen</v>
      </c>
      <c r="E29" t="s">
        <v>1587</v>
      </c>
      <c r="F29" t="str">
        <f>IF(AND(NOT(ISBLANK(_PB30)),NOT(_BA09=""),NOT(ISBLANK(_BA14))),"I und II", "nur I")</f>
        <v>nur I</v>
      </c>
      <c r="I29" s="485"/>
      <c r="J29" s="180"/>
    </row>
    <row r="30" spans="2:10">
      <c r="E30" s="1" t="s">
        <v>1579</v>
      </c>
      <c r="I30" s="180"/>
      <c r="J30" s="180"/>
    </row>
    <row r="31" spans="2:10">
      <c r="B31" s="1" t="s">
        <v>1588</v>
      </c>
      <c r="E31" t="s">
        <v>278</v>
      </c>
      <c r="F31" t="str">
        <f>IF(ABS(_AV10-(_IV10+_AV08+_AV09))&lt;5,"ok","Fehler")</f>
        <v>ok</v>
      </c>
      <c r="H31" s="36" t="str">
        <f>IF(F31="Fehler",_AV10-(_IV10+_AV08+_AV09),"")</f>
        <v/>
      </c>
      <c r="I31" s="180"/>
      <c r="J31" s="180"/>
    </row>
    <row r="32" spans="2:10">
      <c r="B32" t="str">
        <f>IF(OR(ISBLANK(_UE10),ISBLANK(_UE01),ISBLANK(_UE02),ISBLANK(_UE05)),"Wichtige Angaben könnten fehlen","ok")</f>
        <v>Wichtige Angaben könnten fehlen</v>
      </c>
      <c r="E32" t="s">
        <v>296</v>
      </c>
      <c r="F32" t="e">
        <f>IF(ABS(_BS10-_GK10)&lt;5,"ok","Fehler")</f>
        <v>#VALUE!</v>
      </c>
      <c r="H32" s="36" t="e">
        <f>IF(F32="Fehler",_BS10-_GK10,"")</f>
        <v>#VALUE!</v>
      </c>
      <c r="I32" s="180"/>
      <c r="J32" s="180"/>
    </row>
    <row r="33" spans="2:12">
      <c r="E33" s="1" t="s">
        <v>1589</v>
      </c>
      <c r="H33" s="36"/>
      <c r="I33" s="180"/>
      <c r="J33" s="180"/>
    </row>
    <row r="34" spans="2:12">
      <c r="B34" s="1" t="s">
        <v>1590</v>
      </c>
      <c r="E34" t="s">
        <v>382</v>
      </c>
      <c r="F34" t="str">
        <f>IF(ABS(_GK10-(_EK10+_SP10+IF(_LR10="",0,_LR10)+IF(_FK10="",0,_FK10)+IF(_FK50="",0,_FK50)+_SL10+_LV10+_KV10))&lt;5,"ok","Fehler")</f>
        <v>ok</v>
      </c>
      <c r="H34" s="36" t="str">
        <f>IF(F34="Fehler",_GK10-(_EK10+_SP10+IF(_LR10="",0,_LR10)+IF(_FK10="",0,_FK10)+IF(_FK50="",0,_FK50)+_SL10+_LV10+_KV10),"")</f>
        <v/>
      </c>
      <c r="I34" s="180"/>
      <c r="J34" s="180"/>
    </row>
    <row r="35" spans="2:12">
      <c r="B35" t="str">
        <f>IF(OR(ISBLANK(_XX14),ISBLANK(_BV10)),"Wichtige Angaben könnten fehlen","ok")</f>
        <v>Wichtige Angaben könnten fehlen</v>
      </c>
      <c r="E35" s="1" t="s">
        <v>1585</v>
      </c>
      <c r="H35" s="36"/>
      <c r="I35" s="180"/>
      <c r="J35" s="180"/>
    </row>
    <row r="36" spans="2:12">
      <c r="E36" s="82" t="s">
        <v>353</v>
      </c>
      <c r="F36" t="str">
        <f>IF(_TI10&gt;0,"ok","Eingabe fehlt")</f>
        <v>Eingabe fehlt</v>
      </c>
      <c r="H36" s="36"/>
      <c r="I36" s="180"/>
      <c r="J36" s="180"/>
    </row>
    <row r="37" spans="2:12">
      <c r="B37" s="1" t="s">
        <v>1591</v>
      </c>
      <c r="E37" s="1" t="s">
        <v>1588</v>
      </c>
      <c r="H37" s="36"/>
      <c r="I37" s="180"/>
      <c r="J37" s="180"/>
    </row>
    <row r="38" spans="2:12">
      <c r="B38" t="str">
        <f>IF(OR(ISBLANK(_AH10),ISBLANK(_BK01),ISBLANK(_IK01),ISBLANK(_LG10),ISBLANK(_SA10),),"Wichtige Angaben könnten fehlen","ok")</f>
        <v>Wichtige Angaben könnten fehlen</v>
      </c>
      <c r="E38" t="s">
        <v>386</v>
      </c>
      <c r="F38" t="str">
        <f>IF(_UE10=_XX13,"ok","Fehler")</f>
        <v>ok</v>
      </c>
      <c r="H38" s="36" t="str">
        <f>IF(F38="Fehler",_UE10-_XX13,"")</f>
        <v/>
      </c>
      <c r="I38" s="180"/>
      <c r="J38" s="180"/>
    </row>
    <row r="39" spans="2:12">
      <c r="E39" t="s">
        <v>396</v>
      </c>
      <c r="F39" t="str">
        <f>IF(AND(_EE01&lt;&gt;0,_UE05=0),"Fehler, Sie haben eigene Wohnungen (S.2 - EE01), aber keine Angabe zu den Wohnungsollmieten","ok")</f>
        <v>ok</v>
      </c>
      <c r="H39" s="36"/>
      <c r="I39" s="180"/>
      <c r="J39" s="180"/>
    </row>
    <row r="40" spans="2:12">
      <c r="B40" s="1" t="s">
        <v>1592</v>
      </c>
      <c r="E40" s="82" t="s">
        <v>1593</v>
      </c>
      <c r="F40" s="82" t="str">
        <f>IF(K40-L40=0,"ok","NUR Leerstand oder Erlösschmälerungen angegeben, bitte prüfen")</f>
        <v>ok</v>
      </c>
      <c r="H40" s="36"/>
      <c r="I40" s="180"/>
      <c r="J40" s="180"/>
      <c r="K40">
        <f>IF('Teil I - S.2'!D37&gt;0,1,0)</f>
        <v>0</v>
      </c>
      <c r="L40">
        <f>IF((_ES11+_ES12+_ES02)&gt;0,1,0)</f>
        <v>0</v>
      </c>
    </row>
    <row r="41" spans="2:12">
      <c r="B41" t="str">
        <f>IF(OR(ISBLANK(_ZA10),ISBLANK(_GW10)),"Wichtige Angaben könnten fehlen","ok")</f>
        <v>Wichtige Angaben könnten fehlen</v>
      </c>
      <c r="E41" s="1" t="s">
        <v>1590</v>
      </c>
      <c r="H41" s="36"/>
      <c r="I41" s="180"/>
      <c r="J41" s="180"/>
    </row>
    <row r="42" spans="2:12">
      <c r="E42" t="s">
        <v>446</v>
      </c>
      <c r="F42" t="str">
        <f>IF(_SE10=_XX17,"ok","Fehler")</f>
        <v>ok</v>
      </c>
      <c r="H42" s="36" t="str">
        <f>IF(F42="Fehler",_SE10-_XX17,"")</f>
        <v/>
      </c>
      <c r="I42" s="180"/>
      <c r="J42" s="180"/>
    </row>
    <row r="43" spans="2:12">
      <c r="B43" s="1" t="s">
        <v>1594</v>
      </c>
      <c r="E43" t="s">
        <v>430</v>
      </c>
      <c r="F43" t="str">
        <f>IF(_XX14=_XX16,"ok","Fehler")</f>
        <v>ok</v>
      </c>
      <c r="H43" s="36" t="str">
        <f>IF(F43="Fehler",_XX14-_XX16,"")</f>
        <v/>
      </c>
      <c r="I43" s="180"/>
      <c r="J43" s="180"/>
    </row>
    <row r="44" spans="2:12">
      <c r="B44" t="str">
        <f>IF(OR(ISBLANK(_BA09),ISBLANK(_PB30),ISBLANK(_BA14)),"Wichtige Angaben könnten fehlen","ok")</f>
        <v>Wichtige Angaben könnten fehlen</v>
      </c>
      <c r="E44" s="1" t="s">
        <v>1591</v>
      </c>
      <c r="H44" s="36"/>
      <c r="I44" s="180"/>
      <c r="J44" s="180"/>
    </row>
    <row r="45" spans="2:12">
      <c r="B45" s="244"/>
      <c r="C45" s="244"/>
      <c r="D45" s="244"/>
      <c r="E45" s="82" t="s">
        <v>545</v>
      </c>
      <c r="F45" s="549" t="str">
        <f>IF(AND(_TEIL="I und II",ISBLANK(_AH01)),"Fehler","ok")</f>
        <v>ok</v>
      </c>
      <c r="H45" s="549" t="str">
        <f>IF(F45="Fehler","Abschreibungen auf Bewirtschaftungstätigkeit müssen &gt;0 sein","")</f>
        <v/>
      </c>
      <c r="I45" s="180"/>
      <c r="J45" s="180"/>
    </row>
    <row r="46" spans="2:12">
      <c r="E46" s="82" t="s">
        <v>488</v>
      </c>
      <c r="F46" s="82" t="str">
        <f>IF(_AH10=_XX18,"ok","Fehler")</f>
        <v>ok</v>
      </c>
      <c r="H46" s="549" t="str">
        <f>IF(F46="Fehler",_AH10-_XX18,"")</f>
        <v/>
      </c>
      <c r="I46" s="180"/>
      <c r="J46" s="180"/>
    </row>
    <row r="47" spans="2:12">
      <c r="B47" s="1"/>
      <c r="E47" t="s">
        <v>533</v>
      </c>
      <c r="F47" t="str">
        <f>IF(_AA10=_XX20,"ok","Fehler")</f>
        <v>ok</v>
      </c>
      <c r="H47" s="37" t="str">
        <f>IF(F47="Fehler",_AA10-_XX20,"")</f>
        <v/>
      </c>
      <c r="I47" s="180"/>
      <c r="J47" s="180"/>
    </row>
    <row r="48" spans="2:12">
      <c r="E48" t="s">
        <v>558</v>
      </c>
      <c r="F48" t="str">
        <f>IF(_SA10=_XX23,"ok","Fehler")</f>
        <v>ok</v>
      </c>
      <c r="G48" s="82"/>
      <c r="H48" s="36" t="str">
        <f>IF(F48="Fehler",_SA10-_XX23,"")</f>
        <v/>
      </c>
      <c r="I48" s="485"/>
      <c r="J48" s="485"/>
    </row>
    <row r="49" spans="2:11">
      <c r="E49" s="1" t="s">
        <v>1592</v>
      </c>
      <c r="G49" s="82"/>
      <c r="H49" s="36"/>
      <c r="I49" s="485"/>
      <c r="J49" s="485"/>
    </row>
    <row r="50" spans="2:11">
      <c r="E50" t="s">
        <v>580</v>
      </c>
      <c r="F50" t="str">
        <f>IF(_ZA10=_XX24,"ok","Fehler")</f>
        <v>ok</v>
      </c>
      <c r="H50" s="549" t="str">
        <f>IF(F50="Fehler",_ZA10-_XX24,"")</f>
        <v/>
      </c>
      <c r="I50" s="180"/>
      <c r="J50" s="180"/>
    </row>
    <row r="51" spans="2:11">
      <c r="E51" t="s">
        <v>597</v>
      </c>
      <c r="F51" t="str">
        <f>IF(AND(_TEIL="I und II",ISBLANK(_ZH10)),"Fehler","ok")</f>
        <v>ok</v>
      </c>
      <c r="H51" s="549" t="str">
        <f>IF(F51="Fehler","Zinsen auf Bewirtschaftungstätigkeit müssen &gt;0 sein","")</f>
        <v/>
      </c>
      <c r="I51" s="180"/>
      <c r="J51" s="180"/>
      <c r="K51" s="82"/>
    </row>
    <row r="52" spans="2:11">
      <c r="E52" t="s">
        <v>624</v>
      </c>
      <c r="F52" t="str">
        <f>IF(ABS(_GW10-_GW20-(_UE10+_UE20+_UE30+_UE40+_XX14+_AE01+_SE10+_EB01+_EW01+_EZ02+_EA01-_AH10-_LG10-_AS04-_AA10-_AA01-_AA02-_AF10-_SA10-_ZA10-_AA03-_AA04-_ST10-_XX25))&lt;5,"ok","Fehler")</f>
        <v>ok</v>
      </c>
      <c r="H52" s="549" t="str">
        <f>IF(F52="Fehler",_GW10-_GW20-(_UE10+_UE20+_UE30+_UE40+_XX14+_AE01+_SE10+_EB01+_EW01+_EZ02+_EA01-_AH10-_AA01-_AA02-_LG10-_AA10-_AF10-_SA10-_AS04-_ZA10-_AA03-_AA04-_ST10-_XX25),"")</f>
        <v/>
      </c>
      <c r="I52" s="550"/>
      <c r="J52" s="180"/>
      <c r="K52" s="82"/>
    </row>
    <row r="53" spans="2:11">
      <c r="E53" s="1" t="str">
        <f>IF(_TEIL="I und II","Teil II","")</f>
        <v/>
      </c>
      <c r="H53" s="549"/>
      <c r="I53" s="180"/>
      <c r="J53" s="180"/>
    </row>
    <row r="54" spans="2:11">
      <c r="E54" t="str">
        <f>IF(_TEIL="I und II","LG10","")</f>
        <v/>
      </c>
      <c r="F54" t="str">
        <f>IF(_TEIL="I und II",IF(_LG10=_XX19,"ok","Fehler"),"")</f>
        <v/>
      </c>
      <c r="H54" s="36" t="str">
        <f>IF(_TEIL="I und II",IF(F54="Fehler",_LG10-_XX19,""),"")</f>
        <v/>
      </c>
      <c r="I54" s="180"/>
      <c r="J54" s="180"/>
    </row>
    <row r="55" spans="2:11">
      <c r="E55" t="str">
        <f>IF(_TEIL="I und II","BA10","")</f>
        <v/>
      </c>
      <c r="F55" t="str">
        <f>IF(_TEIL="I und II",IF(_BA10=_BA20,"ok","Fehler"),"")</f>
        <v/>
      </c>
      <c r="H55" s="36" t="str">
        <f>IF(_TEIL="I und II",IF(F55="Fehler",_BA10-_BA20,""),"")</f>
        <v/>
      </c>
      <c r="I55" s="180"/>
      <c r="J55" s="180"/>
    </row>
    <row r="56" spans="2:11">
      <c r="E56" t="str">
        <f>IF(_TEIL="I und II","PB30","")</f>
        <v/>
      </c>
      <c r="F56" t="str">
        <f>IF(_TEIL="I und II",IF(ISBLANK(_PB30),"Eingabe fehlt","ok"),"")</f>
        <v/>
      </c>
      <c r="H56" s="36"/>
      <c r="I56" s="180"/>
      <c r="J56" s="180"/>
    </row>
    <row r="57" spans="2:11">
      <c r="H57" s="36"/>
    </row>
    <row r="58" spans="2:11" ht="28.5" customHeight="1">
      <c r="B58" s="442" t="e">
        <f>IF(CsKz01&lt;&gt;0,"Bitte prüfen sie im Blatt \Kennzahlen/ die Werte für Ihr Unternehmen -&gt; falls diese begründet außerhalb eines Erwartungsbereichs liegen, geben sie bitte eine kurze Begründung im entsprechenden Kommentarfeld an.","ok")</f>
        <v>#DIV/0!</v>
      </c>
      <c r="C58" s="442"/>
      <c r="D58" s="442"/>
      <c r="E58" s="442"/>
      <c r="F58" s="442"/>
      <c r="G58" s="442"/>
      <c r="H58" s="442"/>
      <c r="I58" s="442"/>
      <c r="J58" s="442"/>
    </row>
    <row r="59" spans="2:11">
      <c r="B59" t="e">
        <f>IF(CsKz01&lt;&gt;0,"Kennzahlen außerhalb des Erwartungsbereichs:","")</f>
        <v>#DIV/0!</v>
      </c>
      <c r="F59" t="e">
        <f>CsKz01</f>
        <v>#DIV/0!</v>
      </c>
      <c r="H59" s="36"/>
    </row>
    <row r="60" spans="2:11">
      <c r="H60" s="36"/>
    </row>
    <row r="61" spans="2:11">
      <c r="H61" s="36"/>
    </row>
    <row r="62" spans="2:11">
      <c r="H62" s="36"/>
    </row>
    <row r="63" spans="2:11">
      <c r="H63" s="36"/>
    </row>
    <row r="64" spans="2:11">
      <c r="H64" s="36"/>
    </row>
    <row r="65" spans="2:8">
      <c r="H65" s="36"/>
    </row>
    <row r="66" spans="2:8">
      <c r="H66" s="36"/>
    </row>
    <row r="67" spans="2:8">
      <c r="H67" s="36"/>
    </row>
    <row r="68" spans="2:8">
      <c r="H68" s="36"/>
    </row>
    <row r="78" spans="2:8">
      <c r="B78" s="1"/>
    </row>
    <row r="90" spans="2:2">
      <c r="B90" s="1"/>
    </row>
    <row r="100" spans="2:2">
      <c r="B100" s="1"/>
    </row>
    <row r="120" spans="2:2">
      <c r="B120" s="1"/>
    </row>
    <row r="133" spans="2:2">
      <c r="B133" s="1"/>
    </row>
    <row r="149" spans="2:2">
      <c r="B149" s="1"/>
    </row>
    <row r="164" spans="2:2">
      <c r="B164" s="1"/>
    </row>
    <row r="172" spans="2:2">
      <c r="B172" s="1"/>
    </row>
  </sheetData>
  <sheetProtection algorithmName="SHA-512" hashValue="DmW277DEYf89dCV3ced5JJ2twaSOXCYfyCEYbCkfvi3d0no19BEIJvsWv4us5QoWDcfpvowgkzSR8Au1mWBFJQ==" saltValue="cdBIZrukK0n0zC353iwlaQ==" spinCount="100000" sheet="1" objects="1" scenarios="1"/>
  <mergeCells count="1">
    <mergeCell ref="B58:J58"/>
  </mergeCells>
  <phoneticPr fontId="0" type="noConversion"/>
  <conditionalFormatting sqref="B58:J58 I5:P5">
    <cfRule type="cellIs" dxfId="0" priority="1" stopIfTrue="1" operator="notEqual">
      <formula>"ok"</formula>
    </cfRule>
  </conditionalFormatting>
  <pageMargins left="0.78740157499999996" right="0.78740157499999996" top="0.984251969" bottom="0.984251969" header="0.4921259845" footer="0.4921259845"/>
  <pageSetup paperSize="9" scale="79" fitToHeight="0" orientation="portrait" horizontalDpi="4294967292" verticalDpi="300" r:id="rId1"/>
  <headerFooter alignWithMargins="0">
    <oddFooter>&amp;C&amp;"Arial,Fett"Kontrollblatt</oddFooter>
  </headerFooter>
  <drawing r:id="rId2"/>
  <legacyDrawing r:id="rId3"/>
  <controls>
    <mc:AlternateContent xmlns:mc="http://schemas.openxmlformats.org/markup-compatibility/2006">
      <mc:Choice Requires="x14">
        <control shapeId="4099" r:id="rId4" name="DruckenKnopf">
          <controlPr defaultSize="0" autoLine="0" r:id="rId5">
            <anchor moveWithCells="1">
              <from>
                <xdr:col>1</xdr:col>
                <xdr:colOff>76200</xdr:colOff>
                <xdr:row>10</xdr:row>
                <xdr:rowOff>0</xdr:rowOff>
              </from>
              <to>
                <xdr:col>3</xdr:col>
                <xdr:colOff>733425</xdr:colOff>
                <xdr:row>12</xdr:row>
                <xdr:rowOff>0</xdr:rowOff>
              </to>
            </anchor>
          </controlPr>
        </control>
      </mc:Choice>
      <mc:Fallback>
        <control shapeId="4099" r:id="rId4" name="DruckenKnopf"/>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B1:M124"/>
  <sheetViews>
    <sheetView showGridLines="0" zoomScaleNormal="100" zoomScaleSheetLayoutView="100" workbookViewId="0">
      <selection activeCell="E28" sqref="E28"/>
    </sheetView>
  </sheetViews>
  <sheetFormatPr defaultColWidth="11.42578125" defaultRowHeight="12.75"/>
  <cols>
    <col min="1" max="1" width="2.28515625" customWidth="1"/>
    <col min="2" max="2" width="23.140625" customWidth="1"/>
    <col min="3" max="3" width="7.42578125" customWidth="1"/>
    <col min="4" max="4" width="13.28515625" customWidth="1"/>
    <col min="7" max="7" width="4.7109375" customWidth="1"/>
    <col min="8" max="8" width="18.85546875" customWidth="1"/>
    <col min="9" max="9" width="5.85546875" customWidth="1"/>
    <col min="10" max="10" width="2.7109375" customWidth="1"/>
    <col min="11" max="11" width="27.140625" customWidth="1"/>
  </cols>
  <sheetData>
    <row r="1" spans="2:11" ht="5.25" customHeight="1"/>
    <row r="2" spans="2:11" ht="15">
      <c r="B2" s="418" t="s">
        <v>68</v>
      </c>
      <c r="C2" s="419"/>
      <c r="D2" s="419"/>
      <c r="E2" s="419"/>
      <c r="F2" s="419"/>
      <c r="G2" s="419"/>
      <c r="H2" s="419"/>
      <c r="I2" s="420"/>
      <c r="K2" s="181" t="s">
        <v>69</v>
      </c>
    </row>
    <row r="3" spans="2:11" ht="15" hidden="1">
      <c r="B3" s="79" t="str">
        <f>CONCATENATE(H5,_JAHR)</f>
        <v>31.12.</v>
      </c>
      <c r="C3" s="79">
        <v>1</v>
      </c>
      <c r="D3" s="79"/>
      <c r="E3" s="79"/>
      <c r="F3" s="79"/>
      <c r="G3" s="79"/>
      <c r="H3" s="79"/>
      <c r="I3" s="79"/>
      <c r="K3" s="26"/>
    </row>
    <row r="4" spans="2:11">
      <c r="K4" s="26"/>
    </row>
    <row r="5" spans="2:11" ht="15" customHeight="1">
      <c r="B5" s="8" t="s">
        <v>70</v>
      </c>
      <c r="D5" s="445"/>
      <c r="F5" s="8" t="s">
        <v>71</v>
      </c>
      <c r="H5" s="421" t="s">
        <v>72</v>
      </c>
      <c r="I5" s="446"/>
      <c r="K5" s="26"/>
    </row>
    <row r="6" spans="2:11" s="72" customFormat="1" ht="3" customHeight="1">
      <c r="B6" s="71"/>
      <c r="C6" s="29"/>
      <c r="D6" s="29"/>
      <c r="E6" s="29"/>
      <c r="F6" s="71"/>
      <c r="G6" s="29"/>
      <c r="H6" s="447"/>
      <c r="I6" s="29"/>
      <c r="J6" s="29"/>
      <c r="K6" s="182"/>
    </row>
    <row r="7" spans="2:11" ht="15" customHeight="1">
      <c r="B7" s="8" t="s">
        <v>73</v>
      </c>
      <c r="D7" s="409"/>
      <c r="E7" s="422" t="s">
        <v>74</v>
      </c>
      <c r="F7" s="423"/>
      <c r="G7" s="423"/>
      <c r="H7" s="423"/>
      <c r="I7" s="423"/>
      <c r="K7" s="26"/>
    </row>
    <row r="8" spans="2:11" s="72" customFormat="1" ht="3" customHeight="1">
      <c r="B8" s="71"/>
      <c r="C8" s="29"/>
      <c r="D8" s="29"/>
      <c r="E8" s="29"/>
      <c r="F8" s="71"/>
      <c r="G8" s="29"/>
      <c r="H8" s="447"/>
      <c r="I8" s="29"/>
      <c r="J8" s="29"/>
      <c r="K8" s="182"/>
    </row>
    <row r="9" spans="2:11" ht="15" customHeight="1">
      <c r="B9" s="8" t="s">
        <v>75</v>
      </c>
      <c r="D9" s="424"/>
      <c r="E9" s="448"/>
      <c r="F9" s="448"/>
      <c r="G9" s="448"/>
      <c r="H9" s="448"/>
      <c r="I9" s="449"/>
      <c r="K9" s="26"/>
    </row>
    <row r="10" spans="2:11" s="72" customFormat="1" ht="3" customHeight="1">
      <c r="B10" s="71"/>
      <c r="C10" s="29"/>
      <c r="D10" s="29"/>
      <c r="E10" s="29"/>
      <c r="F10" s="71"/>
      <c r="G10" s="29"/>
      <c r="H10" s="447"/>
      <c r="I10" s="29"/>
      <c r="J10" s="29"/>
      <c r="K10" s="182"/>
    </row>
    <row r="11" spans="2:11" ht="15" customHeight="1">
      <c r="B11" t="s">
        <v>76</v>
      </c>
      <c r="D11" s="424"/>
      <c r="E11" s="448"/>
      <c r="F11" s="449"/>
      <c r="G11" t="s">
        <v>77</v>
      </c>
      <c r="H11" s="428"/>
      <c r="I11" s="450"/>
      <c r="K11" s="26"/>
    </row>
    <row r="12" spans="2:11" s="72" customFormat="1" ht="3" customHeight="1">
      <c r="B12" s="71"/>
      <c r="C12" s="29"/>
      <c r="D12" s="29"/>
      <c r="E12" s="29"/>
      <c r="F12" s="71"/>
      <c r="G12" s="29"/>
      <c r="H12" s="447"/>
      <c r="I12" s="29"/>
      <c r="J12" s="29"/>
      <c r="K12" s="182"/>
    </row>
    <row r="13" spans="2:11" ht="15" customHeight="1">
      <c r="B13" t="s">
        <v>78</v>
      </c>
      <c r="D13" s="425"/>
      <c r="E13" s="426"/>
      <c r="F13" s="427"/>
      <c r="G13" s="121"/>
      <c r="H13" s="121"/>
      <c r="I13" s="121"/>
      <c r="K13" s="26"/>
    </row>
    <row r="14" spans="2:11" s="72" customFormat="1" ht="3" customHeight="1">
      <c r="B14" s="71"/>
      <c r="C14" s="29"/>
      <c r="D14" s="29"/>
      <c r="E14" s="29"/>
      <c r="F14" s="71"/>
      <c r="G14" s="29"/>
      <c r="H14" s="447"/>
      <c r="I14" s="29"/>
      <c r="J14" s="29"/>
      <c r="K14" s="182"/>
    </row>
    <row r="15" spans="2:11" ht="15" customHeight="1">
      <c r="B15" t="s">
        <v>79</v>
      </c>
      <c r="D15" s="424" t="s">
        <v>80</v>
      </c>
      <c r="E15" s="448"/>
      <c r="F15" s="449"/>
      <c r="G15" t="s">
        <v>77</v>
      </c>
      <c r="H15" s="428" t="s">
        <v>81</v>
      </c>
      <c r="I15" s="450"/>
      <c r="K15" s="26"/>
    </row>
    <row r="16" spans="2:11" s="72" customFormat="1" ht="3" customHeight="1">
      <c r="B16" s="71"/>
      <c r="C16" s="29"/>
      <c r="D16" s="29"/>
      <c r="E16" s="29"/>
      <c r="F16" s="71"/>
      <c r="G16" s="29"/>
      <c r="H16" s="447"/>
      <c r="I16" s="29"/>
      <c r="J16" s="29"/>
      <c r="K16" s="182"/>
    </row>
    <row r="17" spans="2:11" ht="15" customHeight="1">
      <c r="B17" t="s">
        <v>78</v>
      </c>
      <c r="D17" s="425" t="s">
        <v>82</v>
      </c>
      <c r="E17" s="426"/>
      <c r="F17" s="427"/>
      <c r="G17" s="121"/>
      <c r="H17" s="121"/>
      <c r="K17" s="26"/>
    </row>
    <row r="18" spans="2:11">
      <c r="D18" s="451"/>
      <c r="E18" s="452"/>
      <c r="H18" s="82"/>
      <c r="K18" s="26"/>
    </row>
    <row r="19" spans="2:11" ht="15">
      <c r="B19" s="80" t="s">
        <v>83</v>
      </c>
      <c r="D19" s="451"/>
      <c r="E19" s="452"/>
      <c r="H19" s="82"/>
      <c r="K19" s="26"/>
    </row>
    <row r="20" spans="2:11">
      <c r="B20" s="26" t="s">
        <v>84</v>
      </c>
      <c r="D20" s="451"/>
      <c r="E20" s="452"/>
      <c r="H20" s="82"/>
      <c r="K20" s="26"/>
    </row>
    <row r="21" spans="2:11" ht="8.25" customHeight="1">
      <c r="B21" s="1"/>
      <c r="D21" s="451"/>
      <c r="E21" s="452"/>
      <c r="H21" s="82"/>
      <c r="K21" s="26"/>
    </row>
    <row r="22" spans="2:11" ht="15" customHeight="1">
      <c r="B22" s="8" t="s">
        <v>85</v>
      </c>
      <c r="D22" s="451"/>
      <c r="E22" s="452"/>
      <c r="H22" s="453"/>
      <c r="I22" s="9" t="s">
        <v>86</v>
      </c>
      <c r="K22" s="167"/>
    </row>
    <row r="23" spans="2:11" ht="45">
      <c r="B23" s="245" t="s">
        <v>87</v>
      </c>
      <c r="D23" s="451"/>
      <c r="E23" s="452"/>
      <c r="H23" s="25"/>
      <c r="K23" s="88"/>
    </row>
    <row r="24" spans="2:11" ht="10.5" customHeight="1">
      <c r="B24" s="73"/>
      <c r="D24" s="451"/>
      <c r="E24" s="452"/>
      <c r="H24" s="25"/>
      <c r="K24" s="88"/>
    </row>
    <row r="25" spans="2:11" ht="14.25" customHeight="1">
      <c r="B25" s="8" t="s">
        <v>88</v>
      </c>
      <c r="D25" s="451"/>
      <c r="E25" s="452"/>
      <c r="H25" s="453"/>
      <c r="I25" s="301" t="s">
        <v>89</v>
      </c>
      <c r="K25" s="167"/>
    </row>
    <row r="26" spans="2:11" ht="22.5" customHeight="1">
      <c r="B26" s="417" t="s">
        <v>90</v>
      </c>
      <c r="C26" s="454"/>
      <c r="D26" s="454"/>
      <c r="E26" s="452"/>
      <c r="H26" s="25"/>
      <c r="K26" s="88"/>
    </row>
    <row r="27" spans="2:11" ht="4.5" customHeight="1">
      <c r="D27" s="451"/>
      <c r="E27" s="452"/>
      <c r="H27" s="67"/>
      <c r="I27" s="455"/>
      <c r="K27" s="88"/>
    </row>
    <row r="28" spans="2:11" ht="15" customHeight="1">
      <c r="B28" s="8" t="s">
        <v>91</v>
      </c>
      <c r="D28" s="451"/>
      <c r="E28" s="452"/>
      <c r="H28" s="456"/>
      <c r="I28" s="457" t="s">
        <v>92</v>
      </c>
      <c r="K28" s="167"/>
    </row>
    <row r="29" spans="2:11" s="26" customFormat="1" ht="11.25">
      <c r="B29" s="73" t="s">
        <v>93</v>
      </c>
      <c r="D29" s="122"/>
      <c r="E29" s="45"/>
      <c r="H29" s="46"/>
      <c r="K29" s="88"/>
    </row>
    <row r="30" spans="2:11" s="26" customFormat="1" ht="11.25">
      <c r="B30" s="73" t="s">
        <v>94</v>
      </c>
      <c r="D30" s="122"/>
      <c r="E30" s="45"/>
      <c r="H30" s="46"/>
      <c r="K30" s="88"/>
    </row>
    <row r="31" spans="2:11" s="26" customFormat="1" ht="11.25">
      <c r="B31" s="73" t="s">
        <v>95</v>
      </c>
      <c r="D31" s="122"/>
      <c r="E31" s="45"/>
      <c r="H31" s="46"/>
      <c r="K31" s="88"/>
    </row>
    <row r="32" spans="2:11" s="26" customFormat="1" ht="11.25">
      <c r="B32" s="73" t="s">
        <v>96</v>
      </c>
      <c r="D32" s="122"/>
      <c r="E32" s="45"/>
      <c r="H32" s="46"/>
      <c r="K32" s="88"/>
    </row>
    <row r="33" spans="2:11" s="26" customFormat="1" ht="11.25">
      <c r="B33" s="73" t="s">
        <v>97</v>
      </c>
      <c r="D33" s="122"/>
      <c r="E33" s="45"/>
      <c r="H33" s="46"/>
      <c r="K33" s="88"/>
    </row>
    <row r="34" spans="2:11" s="26" customFormat="1" ht="11.25">
      <c r="B34" s="73" t="s">
        <v>98</v>
      </c>
      <c r="D34" s="122"/>
      <c r="E34" s="45"/>
      <c r="H34" s="46"/>
      <c r="K34" s="88"/>
    </row>
    <row r="35" spans="2:11" ht="3.75" customHeight="1">
      <c r="D35" s="451"/>
      <c r="E35" s="452"/>
      <c r="H35" s="67"/>
      <c r="I35" s="455"/>
      <c r="K35" s="88"/>
    </row>
    <row r="36" spans="2:11" hidden="1">
      <c r="B36" s="8" t="s">
        <v>99</v>
      </c>
      <c r="D36" s="451"/>
      <c r="E36" s="452"/>
      <c r="H36" s="68">
        <f>'Teil I - S.1 '!J38</f>
        <v>0</v>
      </c>
      <c r="K36" s="88"/>
    </row>
    <row r="37" spans="2:11" hidden="1">
      <c r="B37" s="8" t="s">
        <v>100</v>
      </c>
      <c r="D37" s="451"/>
      <c r="E37" s="452"/>
      <c r="H37" s="25"/>
      <c r="J37" s="47">
        <f>_EE01+_EE02/7+_EE03+_EE04/12+_VE01+_VE02/7+_VE03+_VE04/12+_PE01+_PE02/7+_PE03</f>
        <v>0</v>
      </c>
      <c r="K37" s="88"/>
    </row>
    <row r="38" spans="2:11" hidden="1">
      <c r="D38" s="451"/>
      <c r="E38" s="452"/>
      <c r="H38" s="25"/>
      <c r="J38" s="47">
        <f>IF(AND('Teil I - S.1 '!J37&lt;101,'Teil I - S.1 '!J37&gt;0),1,IF(AND('Teil I - S.1 '!J37&gt;100,'Teil I - S.1 '!J37&lt;501),2,IF(AND('Teil I - S.1 '!J37&gt;500,'Teil I - S.1 '!J37&lt;1501),3,IF(AND('Teil I - S.1 '!J37&gt;1500,'Teil I - S.1 '!J37&lt;3001),4,IF(AND('Teil I - S.1 '!J37&gt;3000,'Teil I - S.1 '!J37&lt;6001),5,IF('Teil I - S.1 '!J37&gt;6000,6,0))))))</f>
        <v>0</v>
      </c>
      <c r="K38" s="88"/>
    </row>
    <row r="39" spans="2:11" hidden="1">
      <c r="D39" s="451"/>
      <c r="E39" s="452"/>
      <c r="H39" s="25"/>
      <c r="K39" s="88"/>
    </row>
    <row r="40" spans="2:11" hidden="1">
      <c r="D40" s="451"/>
      <c r="E40" s="452"/>
      <c r="H40" s="25"/>
      <c r="K40" s="88"/>
    </row>
    <row r="41" spans="2:11" hidden="1">
      <c r="D41" s="451"/>
      <c r="E41" s="452"/>
      <c r="H41" s="25"/>
      <c r="K41" s="88"/>
    </row>
    <row r="42" spans="2:11" hidden="1">
      <c r="D42" s="451"/>
      <c r="E42" s="452"/>
      <c r="H42" s="25"/>
      <c r="K42" s="88"/>
    </row>
    <row r="43" spans="2:11" hidden="1">
      <c r="D43" s="451"/>
      <c r="E43" s="452"/>
      <c r="H43" s="25"/>
      <c r="K43" s="88"/>
    </row>
    <row r="44" spans="2:11" hidden="1">
      <c r="D44" s="451"/>
      <c r="E44" s="452"/>
      <c r="H44" s="25"/>
      <c r="K44" s="88"/>
    </row>
    <row r="45" spans="2:11" hidden="1">
      <c r="D45" s="451"/>
      <c r="E45" s="452"/>
      <c r="H45" s="24" t="s">
        <v>101</v>
      </c>
      <c r="K45" s="88"/>
    </row>
    <row r="46" spans="2:11" hidden="1">
      <c r="B46" s="8" t="s">
        <v>102</v>
      </c>
      <c r="D46" s="451"/>
      <c r="E46" s="452"/>
      <c r="H46" s="458">
        <v>1</v>
      </c>
      <c r="K46" s="88"/>
    </row>
    <row r="47" spans="2:11" hidden="1">
      <c r="B47" s="26" t="s">
        <v>103</v>
      </c>
      <c r="D47" s="451"/>
      <c r="E47" s="452"/>
      <c r="H47" s="25"/>
      <c r="K47" s="88"/>
    </row>
    <row r="48" spans="2:11" hidden="1">
      <c r="B48" s="26" t="s">
        <v>104</v>
      </c>
      <c r="D48" s="451"/>
      <c r="E48" s="452"/>
      <c r="H48" s="25"/>
      <c r="K48" s="88"/>
    </row>
    <row r="49" spans="2:13" ht="8.25" hidden="1" customHeight="1">
      <c r="D49" s="451"/>
      <c r="E49" s="452"/>
      <c r="H49" s="24" t="s">
        <v>101</v>
      </c>
      <c r="I49" s="9"/>
      <c r="K49" s="88"/>
    </row>
    <row r="50" spans="2:13" ht="15" customHeight="1">
      <c r="B50" s="8" t="s">
        <v>105</v>
      </c>
      <c r="D50" s="451"/>
      <c r="E50" s="452"/>
      <c r="H50" s="456"/>
      <c r="I50" s="301" t="s">
        <v>106</v>
      </c>
      <c r="K50" s="167"/>
      <c r="M50" s="58">
        <v>1</v>
      </c>
    </row>
    <row r="51" spans="2:13" ht="12" customHeight="1">
      <c r="B51" s="73" t="s">
        <v>107</v>
      </c>
      <c r="D51" s="451"/>
      <c r="E51" s="452"/>
      <c r="H51" s="74"/>
      <c r="K51" s="88"/>
      <c r="M51" s="58">
        <v>2</v>
      </c>
    </row>
    <row r="52" spans="2:13" ht="12" customHeight="1">
      <c r="B52" s="73" t="s">
        <v>108</v>
      </c>
      <c r="D52" s="451"/>
      <c r="E52" s="452"/>
      <c r="H52" s="74"/>
      <c r="K52" s="88"/>
    </row>
    <row r="53" spans="2:13" ht="8.25" customHeight="1">
      <c r="D53" s="451"/>
      <c r="E53" s="452"/>
      <c r="H53" s="74"/>
      <c r="K53" s="88"/>
    </row>
    <row r="54" spans="2:13" ht="15" customHeight="1">
      <c r="B54" s="8" t="s">
        <v>109</v>
      </c>
      <c r="D54" s="451"/>
      <c r="E54" s="452"/>
      <c r="H54" s="459"/>
      <c r="I54" s="9" t="s">
        <v>110</v>
      </c>
      <c r="K54" s="167"/>
    </row>
    <row r="55" spans="2:13">
      <c r="B55" s="73" t="s">
        <v>111</v>
      </c>
      <c r="D55" s="451"/>
      <c r="E55" s="452"/>
      <c r="H55" s="39"/>
      <c r="K55" s="88"/>
    </row>
    <row r="56" spans="2:13" ht="11.25" customHeight="1">
      <c r="B56" s="73" t="s">
        <v>112</v>
      </c>
      <c r="D56" s="451"/>
      <c r="E56" s="452"/>
      <c r="H56" s="39"/>
      <c r="K56" s="88"/>
    </row>
    <row r="57" spans="2:13" ht="11.25" customHeight="1">
      <c r="B57" s="73" t="s">
        <v>113</v>
      </c>
      <c r="H57" s="39"/>
      <c r="K57" s="88"/>
    </row>
    <row r="58" spans="2:13" ht="11.25" customHeight="1">
      <c r="B58" s="73" t="s">
        <v>114</v>
      </c>
      <c r="H58" s="25"/>
      <c r="K58" s="88"/>
    </row>
    <row r="59" spans="2:13" ht="22.5" customHeight="1">
      <c r="B59" s="73"/>
      <c r="H59" s="25"/>
      <c r="K59" s="88" t="s">
        <v>115</v>
      </c>
    </row>
    <row r="60" spans="2:13" ht="16.5" customHeight="1">
      <c r="B60" s="8" t="s">
        <v>116</v>
      </c>
      <c r="H60" s="459">
        <v>12</v>
      </c>
      <c r="I60" s="301" t="s">
        <v>117</v>
      </c>
      <c r="K60" s="167"/>
    </row>
    <row r="61" spans="2:13" ht="12.75" customHeight="1">
      <c r="B61" s="73" t="s">
        <v>118</v>
      </c>
      <c r="H61" s="25"/>
      <c r="K61" s="88"/>
    </row>
    <row r="62" spans="2:13" ht="11.25" customHeight="1">
      <c r="B62" s="73"/>
      <c r="H62" s="25"/>
      <c r="K62" s="88"/>
    </row>
    <row r="63" spans="2:13" ht="3.75" customHeight="1">
      <c r="D63" s="451"/>
      <c r="E63" s="452"/>
      <c r="H63" s="67"/>
      <c r="I63" s="455"/>
      <c r="K63" s="88"/>
    </row>
    <row r="64" spans="2:13" hidden="1">
      <c r="B64" s="8" t="s">
        <v>119</v>
      </c>
      <c r="H64" s="456">
        <v>1</v>
      </c>
      <c r="K64" s="88"/>
    </row>
    <row r="65" spans="2:11" hidden="1">
      <c r="B65" s="26" t="s">
        <v>120</v>
      </c>
      <c r="H65" s="25"/>
      <c r="K65" s="88"/>
    </row>
    <row r="66" spans="2:11" hidden="1">
      <c r="B66" s="26" t="s">
        <v>121</v>
      </c>
      <c r="H66" s="25"/>
      <c r="K66" s="88"/>
    </row>
    <row r="67" spans="2:11" hidden="1">
      <c r="B67" s="26" t="s">
        <v>122</v>
      </c>
      <c r="H67" s="25"/>
      <c r="K67" s="88"/>
    </row>
    <row r="68" spans="2:11" ht="8.25" hidden="1" customHeight="1">
      <c r="H68" s="24" t="s">
        <v>123</v>
      </c>
      <c r="I68" s="9"/>
      <c r="K68" s="88"/>
    </row>
    <row r="69" spans="2:11" ht="15" customHeight="1">
      <c r="B69" s="8" t="s">
        <v>124</v>
      </c>
      <c r="H69" s="459"/>
      <c r="I69" s="9" t="s">
        <v>125</v>
      </c>
      <c r="K69" s="167"/>
    </row>
    <row r="70" spans="2:11">
      <c r="B70" s="73" t="s">
        <v>126</v>
      </c>
      <c r="H70" s="25"/>
      <c r="K70" s="88"/>
    </row>
    <row r="71" spans="2:11" ht="11.25" customHeight="1">
      <c r="B71" s="73" t="s">
        <v>127</v>
      </c>
      <c r="H71" s="82"/>
      <c r="K71" s="88"/>
    </row>
    <row r="72" spans="2:11" ht="3.75" customHeight="1">
      <c r="D72" s="451"/>
      <c r="E72" s="452"/>
      <c r="H72" s="67"/>
      <c r="I72" s="455"/>
      <c r="K72" s="88"/>
    </row>
    <row r="73" spans="2:11" ht="15" customHeight="1">
      <c r="B73" s="8" t="s">
        <v>128</v>
      </c>
      <c r="D73" s="1"/>
      <c r="H73" s="456"/>
      <c r="I73" s="70" t="s">
        <v>129</v>
      </c>
      <c r="K73" s="167"/>
    </row>
    <row r="74" spans="2:11">
      <c r="B74" s="73" t="s">
        <v>130</v>
      </c>
      <c r="D74" s="1"/>
      <c r="K74" s="88"/>
    </row>
    <row r="75" spans="2:11" ht="11.25" customHeight="1">
      <c r="B75" s="73" t="s">
        <v>131</v>
      </c>
      <c r="D75" s="1"/>
      <c r="K75" s="88"/>
    </row>
    <row r="76" spans="2:11" ht="11.25" customHeight="1">
      <c r="B76" s="73" t="s">
        <v>132</v>
      </c>
      <c r="D76" s="1"/>
      <c r="K76" s="88"/>
    </row>
    <row r="77" spans="2:11" ht="11.25" customHeight="1">
      <c r="B77" s="73" t="s">
        <v>133</v>
      </c>
      <c r="D77" s="1"/>
      <c r="K77" s="88"/>
    </row>
    <row r="78" spans="2:11" hidden="1">
      <c r="D78" s="1"/>
      <c r="H78" s="24" t="s">
        <v>134</v>
      </c>
      <c r="K78" s="88"/>
    </row>
    <row r="79" spans="2:11" hidden="1">
      <c r="B79" s="8" t="s">
        <v>135</v>
      </c>
      <c r="D79" s="1"/>
      <c r="H79" s="459">
        <v>1</v>
      </c>
      <c r="K79" s="88"/>
    </row>
    <row r="80" spans="2:11" hidden="1">
      <c r="B80" s="26" t="s">
        <v>130</v>
      </c>
      <c r="D80" s="1"/>
      <c r="K80" s="88"/>
    </row>
    <row r="81" spans="2:11" hidden="1">
      <c r="B81" s="26" t="s">
        <v>136</v>
      </c>
      <c r="D81" s="1"/>
      <c r="K81" s="88"/>
    </row>
    <row r="82" spans="2:11" hidden="1">
      <c r="B82" s="26" t="s">
        <v>137</v>
      </c>
      <c r="D82" s="1"/>
      <c r="K82" s="88"/>
    </row>
    <row r="83" spans="2:11" hidden="1">
      <c r="B83" s="26" t="s">
        <v>138</v>
      </c>
      <c r="D83" s="1"/>
      <c r="K83" s="88"/>
    </row>
    <row r="84" spans="2:11" ht="3.75" customHeight="1">
      <c r="D84" s="451"/>
      <c r="E84" s="452"/>
      <c r="H84" s="67"/>
      <c r="I84" s="455"/>
      <c r="K84" s="88"/>
    </row>
    <row r="85" spans="2:11" ht="15" customHeight="1">
      <c r="B85" s="8" t="s">
        <v>139</v>
      </c>
      <c r="D85" s="1"/>
      <c r="H85" s="456"/>
      <c r="I85" s="70" t="s">
        <v>140</v>
      </c>
      <c r="K85" s="167"/>
    </row>
    <row r="86" spans="2:11">
      <c r="B86" s="73" t="s">
        <v>141</v>
      </c>
      <c r="D86" s="1"/>
      <c r="K86" s="88"/>
    </row>
    <row r="87" spans="2:11" ht="11.25" customHeight="1">
      <c r="B87" s="73" t="s">
        <v>142</v>
      </c>
      <c r="D87" s="1"/>
      <c r="K87" s="88"/>
    </row>
    <row r="88" spans="2:11" ht="11.25" customHeight="1">
      <c r="B88" s="73" t="s">
        <v>143</v>
      </c>
      <c r="D88" s="1"/>
      <c r="K88" s="88"/>
    </row>
    <row r="89" spans="2:11" ht="11.25" customHeight="1">
      <c r="B89" s="73" t="s">
        <v>144</v>
      </c>
      <c r="D89" s="1"/>
      <c r="K89" s="88"/>
    </row>
    <row r="90" spans="2:11" ht="11.25" customHeight="1">
      <c r="B90" s="73" t="s">
        <v>145</v>
      </c>
      <c r="D90" s="1"/>
      <c r="K90" s="88"/>
    </row>
    <row r="91" spans="2:11" ht="11.25" customHeight="1">
      <c r="B91" s="73" t="s">
        <v>146</v>
      </c>
      <c r="D91" s="1"/>
      <c r="K91" s="88"/>
    </row>
    <row r="92" spans="2:11" ht="3.75" customHeight="1">
      <c r="D92" s="451"/>
      <c r="E92" s="452"/>
      <c r="H92" s="67"/>
      <c r="I92" s="455"/>
      <c r="K92" s="88"/>
    </row>
    <row r="93" spans="2:11" ht="15" customHeight="1">
      <c r="B93" s="8" t="s">
        <v>147</v>
      </c>
      <c r="D93" s="1"/>
      <c r="H93" s="460"/>
      <c r="I93" s="70" t="s">
        <v>148</v>
      </c>
      <c r="K93" s="167"/>
    </row>
    <row r="94" spans="2:11" ht="13.5" customHeight="1">
      <c r="D94" s="1"/>
      <c r="H94" s="67"/>
      <c r="I94" s="69"/>
      <c r="K94" s="88"/>
    </row>
    <row r="95" spans="2:11" ht="15" customHeight="1">
      <c r="B95" s="8" t="s">
        <v>149</v>
      </c>
      <c r="D95" s="1"/>
      <c r="H95" s="410"/>
      <c r="I95" s="70" t="s">
        <v>150</v>
      </c>
      <c r="K95" s="167"/>
    </row>
    <row r="96" spans="2:11">
      <c r="B96" s="73"/>
      <c r="D96" s="73"/>
      <c r="H96" s="411"/>
      <c r="K96" s="88"/>
    </row>
    <row r="97" spans="2:11" ht="15.75" customHeight="1">
      <c r="B97" s="8" t="s">
        <v>151</v>
      </c>
      <c r="D97" s="73"/>
      <c r="H97" s="409"/>
      <c r="I97" s="9" t="s">
        <v>152</v>
      </c>
      <c r="K97" s="167"/>
    </row>
    <row r="98" spans="2:11" hidden="1">
      <c r="B98" s="73"/>
      <c r="D98" s="73"/>
      <c r="H98" s="411"/>
      <c r="K98" s="88"/>
    </row>
    <row r="99" spans="2:11">
      <c r="B99" s="73"/>
      <c r="D99" s="73"/>
      <c r="H99" s="411"/>
      <c r="K99" s="88"/>
    </row>
    <row r="100" spans="2:11" ht="15" customHeight="1">
      <c r="B100" s="8" t="s">
        <v>153</v>
      </c>
      <c r="D100" s="1"/>
      <c r="H100" s="409"/>
      <c r="I100" s="9" t="s">
        <v>154</v>
      </c>
      <c r="K100" s="167"/>
    </row>
    <row r="101" spans="2:11" hidden="1">
      <c r="B101" s="73" t="s">
        <v>155</v>
      </c>
      <c r="D101" s="1"/>
      <c r="K101" s="88"/>
    </row>
    <row r="102" spans="2:11" ht="6" customHeight="1">
      <c r="B102" s="73"/>
      <c r="D102" s="1"/>
      <c r="H102" s="461"/>
      <c r="K102" s="88"/>
    </row>
    <row r="103" spans="2:11">
      <c r="B103" s="73"/>
      <c r="D103" s="1"/>
      <c r="H103" s="461"/>
      <c r="K103" s="88"/>
    </row>
    <row r="104" spans="2:11" ht="3.75" customHeight="1">
      <c r="D104" s="451"/>
      <c r="E104" s="452"/>
      <c r="H104" s="74"/>
      <c r="I104" s="82"/>
      <c r="K104" s="88"/>
    </row>
    <row r="105" spans="2:11" ht="15">
      <c r="B105" s="80" t="s">
        <v>156</v>
      </c>
      <c r="D105" s="1"/>
      <c r="K105" s="88"/>
    </row>
    <row r="106" spans="2:11" ht="12.75" customHeight="1">
      <c r="B106" s="1"/>
      <c r="H106" t="s">
        <v>157</v>
      </c>
      <c r="K106" s="88"/>
    </row>
    <row r="107" spans="2:11" ht="15" customHeight="1">
      <c r="C107" s="1"/>
      <c r="D107" t="s">
        <v>158</v>
      </c>
      <c r="H107" s="462"/>
      <c r="I107" s="9" t="s">
        <v>159</v>
      </c>
      <c r="K107" s="167" t="s">
        <v>160</v>
      </c>
    </row>
    <row r="108" spans="2:11" ht="15" customHeight="1">
      <c r="C108" s="1"/>
      <c r="D108" t="s">
        <v>161</v>
      </c>
      <c r="H108" s="462"/>
      <c r="I108" s="9" t="s">
        <v>162</v>
      </c>
      <c r="K108" s="167" t="s">
        <v>163</v>
      </c>
    </row>
    <row r="109" spans="2:11" ht="15" customHeight="1">
      <c r="C109" s="1"/>
      <c r="D109" s="82" t="s">
        <v>164</v>
      </c>
      <c r="H109" s="462"/>
      <c r="I109" s="9" t="s">
        <v>165</v>
      </c>
      <c r="K109" s="167"/>
    </row>
    <row r="110" spans="2:11" ht="15" customHeight="1">
      <c r="C110" s="1"/>
      <c r="D110" t="s">
        <v>166</v>
      </c>
      <c r="H110" s="462"/>
      <c r="I110" s="9" t="s">
        <v>167</v>
      </c>
      <c r="K110" s="167"/>
    </row>
    <row r="111" spans="2:11" ht="15" customHeight="1">
      <c r="C111" s="1"/>
      <c r="D111" t="s">
        <v>168</v>
      </c>
      <c r="H111" s="462"/>
      <c r="I111" s="9" t="s">
        <v>169</v>
      </c>
      <c r="K111" s="167"/>
    </row>
    <row r="112" spans="2:11" ht="15" customHeight="1">
      <c r="C112" s="1"/>
      <c r="D112" t="s">
        <v>170</v>
      </c>
      <c r="H112" s="462"/>
      <c r="I112" s="9" t="s">
        <v>171</v>
      </c>
      <c r="K112" s="167"/>
    </row>
    <row r="113" spans="3:11" ht="8.25" customHeight="1" thickBot="1">
      <c r="K113" s="82"/>
    </row>
    <row r="114" spans="3:11" ht="15" customHeight="1" thickBot="1">
      <c r="C114" s="1"/>
      <c r="D114" s="1" t="s">
        <v>172</v>
      </c>
      <c r="H114" s="16">
        <f>IF(AND(ISBLANK(_PB01),ISBLANK(_PB02),ISBLANK(_PB03),ISBLANK(_PB04),ISBLANK(_PB05),ISBLANK(_PB06)),0,_PB01+_PB02+_PB03+_PB04+_PB05+_PB06)</f>
        <v>0</v>
      </c>
      <c r="I114" s="10" t="s">
        <v>173</v>
      </c>
      <c r="J114" s="161" t="s">
        <v>174</v>
      </c>
    </row>
    <row r="115" spans="3:11" ht="15" customHeight="1">
      <c r="K115" s="162" t="s">
        <v>175</v>
      </c>
    </row>
    <row r="116" spans="3:11" ht="15" customHeight="1"/>
    <row r="117" spans="3:11" ht="15" customHeight="1"/>
    <row r="118" spans="3:11" ht="15" customHeight="1"/>
    <row r="119" spans="3:11" ht="15" customHeight="1"/>
    <row r="120" spans="3:11" ht="15" customHeight="1"/>
    <row r="121" spans="3:11" ht="15" customHeight="1"/>
    <row r="122" spans="3:11" ht="15" customHeight="1"/>
    <row r="123" spans="3:11" ht="15" customHeight="1"/>
    <row r="124" spans="3:11" ht="15" customHeight="1"/>
  </sheetData>
  <sheetProtection password="DEA8" sheet="1" objects="1" scenarios="1"/>
  <mergeCells count="11">
    <mergeCell ref="B26:D26"/>
    <mergeCell ref="B2:I2"/>
    <mergeCell ref="H5:I5"/>
    <mergeCell ref="E7:I7"/>
    <mergeCell ref="D15:F15"/>
    <mergeCell ref="D17:F17"/>
    <mergeCell ref="D9:I9"/>
    <mergeCell ref="H11:I11"/>
    <mergeCell ref="H15:I15"/>
    <mergeCell ref="D11:F11"/>
    <mergeCell ref="D13:F13"/>
  </mergeCells>
  <phoneticPr fontId="0" type="noConversion"/>
  <dataValidations count="17">
    <dataValidation type="list" allowBlank="1" showInputMessage="1" showErrorMessage="1" errorTitle="Regiebetrieb" error="Ihre Eingabe muss numerisch erfolgen und kann nur 1 oder 2 lauten" sqref="H69" xr:uid="{00000000-0002-0000-0100-000000000000}">
      <formula1>"1,2"</formula1>
    </dataValidation>
    <dataValidation type="whole" allowBlank="1" showInputMessage="1" showErrorMessage="1" errorTitle="Technische Abteilung" error="Ihre Eingabe muss numerisch erfolgen und kann nur im Bereich zwischen 1 - 3 liegen" sqref="H64" xr:uid="{00000000-0002-0000-0100-000001000000}">
      <formula1>1</formula1>
      <formula2>3</formula2>
    </dataValidation>
    <dataValidation type="list" allowBlank="1" showInputMessage="1" showErrorMessage="1" errorTitle="Bautätigkeit" error="Ihre Eingabe muss numerisch erfolgen und kann nur im Bereich zwischen 1 - 4 liegen" sqref="H73" xr:uid="{00000000-0002-0000-0100-000002000000}">
      <formula1>"1,2,3,4"</formula1>
    </dataValidation>
    <dataValidation type="whole" allowBlank="1" showInputMessage="1" showErrorMessage="1" errorTitle="Baubetreuung" error="Ihre Eingabe muss numerisch erfolgen und kann nur im Bereich zwischen 1 - 4 liegen" sqref="H79" xr:uid="{00000000-0002-0000-0100-000003000000}">
      <formula1>1</formula1>
      <formula2>4</formula2>
    </dataValidation>
    <dataValidation type="list" allowBlank="1" showInputMessage="1" showErrorMessage="1" errorTitle="Personal" error="Ihre Eingabe muss numerisch erfolgen und kann nur im Bereich zwischen 1 - 5 liegen" sqref="H85" xr:uid="{00000000-0002-0000-0100-000004000000}">
      <formula1>"1,2,3,4,5"</formula1>
    </dataValidation>
    <dataValidation allowBlank="1" showInputMessage="1" showErrorMessage="1" errorTitle="Verbandszugehörigkeit" error="Ihre Eingabe muss numerisch sein" sqref="H93" xr:uid="{00000000-0002-0000-0100-000005000000}"/>
    <dataValidation operator="greaterThan" allowBlank="1" showInputMessage="1" showErrorMessage="1" errorTitle="Fehler" error="Ihre Angabe muss numerisch und darf nicht &quot;0&quot; sein!" sqref="H107:H112" xr:uid="{00000000-0002-0000-0100-000006000000}"/>
    <dataValidation type="list" allowBlank="1" showInputMessage="1" showErrorMessage="1" sqref="H54" xr:uid="{00000000-0002-0000-0100-000007000000}">
      <formula1>"1,2,3,4"</formula1>
    </dataValidation>
    <dataValidation type="list" allowBlank="1" showInputMessage="1" showErrorMessage="1" sqref="H100" xr:uid="{00000000-0002-0000-0100-000008000000}">
      <formula1>"01,02,03,04,05,06,07,08,09,10,11,12,13,14,15,16"</formula1>
    </dataValidation>
    <dataValidation type="whole" allowBlank="1" showInputMessage="1" showErrorMessage="1" sqref="H36" xr:uid="{00000000-0002-0000-0100-000009000000}">
      <formula1>1</formula1>
      <formula2>6</formula2>
    </dataValidation>
    <dataValidation type="list" allowBlank="1" showInputMessage="1" showErrorMessage="1" errorTitle="Rechtsform" error="Ihre Eingabe muss numerisch erfolgen und kann nur im Bereich zwischen 1 - 4 liegen" sqref="H22" xr:uid="{00000000-0002-0000-0100-00000A000000}">
      <formula1>"1,2,3,4"</formula1>
    </dataValidation>
    <dataValidation type="whole" allowBlank="1" showInputMessage="1" showErrorMessage="1" errorTitle="Räumliche Ausdehnung" error="Ihre Eingabe muss numerisch erfolgen und kann nur 1 oder 2 lauten" sqref="H46" xr:uid="{00000000-0002-0000-0100-00000B000000}">
      <formula1>1</formula1>
      <formula2>2</formula2>
    </dataValidation>
    <dataValidation type="list" allowBlank="1" showInputMessage="1" showErrorMessage="1" sqref="H28" xr:uid="{00000000-0002-0000-0100-00000C000000}">
      <formula1>"1,2,3,4,5"</formula1>
    </dataValidation>
    <dataValidation type="textLength" allowBlank="1" showInputMessage="1" showErrorMessage="1" errorTitle="Eingabefehler" error="Bitte nur Tag und Monat eingeben (Beispiel: 31.12.)_x000a_" sqref="H5:I5" xr:uid="{00000000-0002-0000-0100-00000D000000}">
      <formula1>6</formula1>
      <formula2>6</formula2>
    </dataValidation>
    <dataValidation type="textLength" allowBlank="1" showInputMessage="1" showErrorMessage="1" errorTitle="Eingabefehler" error="Bitte nur das Jahr (4-stellig) angeben!" sqref="D5" xr:uid="{00000000-0002-0000-0100-00000E000000}">
      <formula1>4</formula1>
      <formula2>4</formula2>
    </dataValidation>
    <dataValidation type="list" allowBlank="1" showInputMessage="1" showErrorMessage="1" sqref="H50" xr:uid="{00000000-0002-0000-0100-00000F000000}">
      <formula1>$M$50:$M$51</formula1>
    </dataValidation>
    <dataValidation type="list" allowBlank="1" showInputMessage="1" showErrorMessage="1" sqref="H25" xr:uid="{00000000-0002-0000-0100-000010000000}">
      <formula1>"1, 2"</formula1>
    </dataValidation>
  </dataValidations>
  <pageMargins left="0.78740157499999996" right="0.22" top="0.41" bottom="0.64" header="0.28999999999999998" footer="0.23"/>
  <pageSetup paperSize="9" scale="71" orientation="portrait" horizontalDpi="300" verticalDpi="96" r:id="rId1"/>
  <headerFooter alignWithMargins="0">
    <oddFooter>&amp;C&amp;"Arial,Fett"Teil I - Seite 1</oddFooter>
  </headerFooter>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8">
    <pageSetUpPr fitToPage="1"/>
  </sheetPr>
  <dimension ref="B1:H74"/>
  <sheetViews>
    <sheetView showGridLines="0" showRowColHeaders="0" zoomScaleNormal="100" workbookViewId="0">
      <selection activeCell="B2" sqref="B2:I2"/>
    </sheetView>
  </sheetViews>
  <sheetFormatPr defaultColWidth="11.42578125" defaultRowHeight="12.75"/>
  <cols>
    <col min="1" max="1" width="5.7109375" customWidth="1"/>
    <col min="2" max="2" width="3.7109375" customWidth="1"/>
    <col min="3" max="3" width="35.7109375" customWidth="1"/>
    <col min="4" max="4" width="2.85546875" customWidth="1"/>
    <col min="5" max="6" width="14.7109375" style="51" customWidth="1"/>
    <col min="7" max="7" width="2.42578125" customWidth="1"/>
  </cols>
  <sheetData>
    <row r="1" spans="2:8" ht="20.25" customHeight="1"/>
    <row r="2" spans="2:8" ht="18">
      <c r="B2" s="63" t="str">
        <f>"Struktur-Bilanz zum 31.12."&amp;_JAHR</f>
        <v>Struktur-Bilanz zum 31.12.</v>
      </c>
    </row>
    <row r="3" spans="2:8" ht="12" customHeight="1">
      <c r="C3" s="26"/>
      <c r="E3" s="551"/>
    </row>
    <row r="4" spans="2:8" ht="8.1" customHeight="1">
      <c r="B4" s="132"/>
      <c r="C4" s="69"/>
      <c r="E4" s="133"/>
      <c r="F4" s="133"/>
    </row>
    <row r="5" spans="2:8" ht="6" customHeight="1">
      <c r="B5" s="2"/>
      <c r="H5" s="48"/>
    </row>
    <row r="6" spans="2:8" ht="15.75">
      <c r="C6" s="2" t="s">
        <v>1595</v>
      </c>
      <c r="E6" s="185" t="s">
        <v>1401</v>
      </c>
      <c r="F6" s="185" t="s">
        <v>1401</v>
      </c>
      <c r="H6" s="3" t="s">
        <v>1596</v>
      </c>
    </row>
    <row r="7" spans="2:8" ht="6" customHeight="1">
      <c r="B7" s="69"/>
      <c r="C7" s="69"/>
      <c r="E7" s="187"/>
      <c r="F7" s="187"/>
      <c r="H7" s="69"/>
    </row>
    <row r="9" spans="2:8">
      <c r="B9" s="1" t="s">
        <v>1597</v>
      </c>
      <c r="C9" s="1" t="s">
        <v>1598</v>
      </c>
    </row>
    <row r="10" spans="2:8" ht="8.1" customHeight="1"/>
    <row r="11" spans="2:8">
      <c r="B11" s="82" t="s">
        <v>1599</v>
      </c>
      <c r="C11" s="26" t="s">
        <v>1600</v>
      </c>
      <c r="E11" s="134"/>
      <c r="F11" s="134">
        <f>_IV10</f>
        <v>0</v>
      </c>
      <c r="H11" t="s">
        <v>1601</v>
      </c>
    </row>
    <row r="12" spans="2:8" ht="8.1" customHeight="1">
      <c r="B12" s="82"/>
      <c r="C12" s="26"/>
      <c r="E12" s="134"/>
      <c r="F12" s="134"/>
    </row>
    <row r="13" spans="2:8">
      <c r="B13" s="82" t="s">
        <v>1602</v>
      </c>
      <c r="C13" s="26" t="s">
        <v>1603</v>
      </c>
      <c r="E13" s="134"/>
      <c r="F13" s="134">
        <f>_AV08</f>
        <v>0</v>
      </c>
      <c r="H13" t="s">
        <v>1604</v>
      </c>
    </row>
    <row r="14" spans="2:8" ht="6" customHeight="1">
      <c r="B14" s="82"/>
      <c r="C14" s="26"/>
      <c r="E14" s="134"/>
      <c r="F14" s="134"/>
    </row>
    <row r="15" spans="2:8">
      <c r="B15" s="82" t="s">
        <v>1605</v>
      </c>
      <c r="C15" s="26" t="s">
        <v>1606</v>
      </c>
      <c r="E15" s="134"/>
      <c r="F15" s="134">
        <f>_AV09</f>
        <v>0</v>
      </c>
      <c r="H15" t="s">
        <v>1607</v>
      </c>
    </row>
    <row r="16" spans="2:8" ht="6" customHeight="1">
      <c r="C16" s="26"/>
      <c r="E16" s="134"/>
      <c r="F16" s="135"/>
    </row>
    <row r="17" spans="2:8" ht="6" customHeight="1">
      <c r="C17" s="26"/>
      <c r="E17" s="134"/>
      <c r="F17" s="134"/>
    </row>
    <row r="18" spans="2:8">
      <c r="C18" s="1" t="s">
        <v>1608</v>
      </c>
      <c r="E18" s="134"/>
      <c r="F18" s="134">
        <f>SUM(F11:F15)</f>
        <v>0</v>
      </c>
    </row>
    <row r="19" spans="2:8" ht="6" customHeight="1">
      <c r="C19" s="26"/>
    </row>
    <row r="20" spans="2:8" ht="6" customHeight="1">
      <c r="C20" s="26"/>
    </row>
    <row r="21" spans="2:8">
      <c r="B21" s="1" t="s">
        <v>1609</v>
      </c>
      <c r="C21" s="1" t="s">
        <v>1610</v>
      </c>
    </row>
    <row r="22" spans="2:8" ht="8.1" customHeight="1"/>
    <row r="23" spans="2:8">
      <c r="B23" s="1"/>
      <c r="C23" s="136" t="s">
        <v>1611</v>
      </c>
    </row>
    <row r="24" spans="2:8">
      <c r="C24" s="136" t="s">
        <v>1612</v>
      </c>
    </row>
    <row r="25" spans="2:8">
      <c r="C25" s="136" t="s">
        <v>1613</v>
      </c>
    </row>
    <row r="26" spans="2:8">
      <c r="C26" s="136" t="s">
        <v>1614</v>
      </c>
    </row>
    <row r="27" spans="2:8" ht="8.1" customHeight="1">
      <c r="C27" s="26"/>
    </row>
    <row r="28" spans="2:8">
      <c r="B28" s="82" t="s">
        <v>1599</v>
      </c>
      <c r="C28" s="26" t="s">
        <v>1615</v>
      </c>
      <c r="E28" s="134"/>
      <c r="F28" s="134">
        <f>_UV20</f>
        <v>0</v>
      </c>
      <c r="H28" t="s">
        <v>1616</v>
      </c>
    </row>
    <row r="29" spans="2:8" ht="6" customHeight="1">
      <c r="B29" s="82"/>
      <c r="C29" s="26"/>
      <c r="E29" s="134"/>
      <c r="F29" s="134"/>
    </row>
    <row r="30" spans="2:8">
      <c r="B30" s="82" t="s">
        <v>1617</v>
      </c>
      <c r="C30" s="26" t="s">
        <v>1618</v>
      </c>
      <c r="E30" s="134"/>
      <c r="F30" s="134">
        <f>_UV10</f>
        <v>0</v>
      </c>
      <c r="H30" t="s">
        <v>1619</v>
      </c>
    </row>
    <row r="31" spans="2:8" ht="6" customHeight="1">
      <c r="C31" s="26"/>
      <c r="E31" s="134"/>
      <c r="F31" s="134"/>
    </row>
    <row r="32" spans="2:8" ht="6" customHeight="1">
      <c r="B32" s="69"/>
      <c r="C32" s="137"/>
      <c r="E32" s="135"/>
      <c r="F32" s="135"/>
    </row>
    <row r="33" spans="2:8" ht="8.1" customHeight="1">
      <c r="C33" s="26"/>
      <c r="E33" s="134"/>
      <c r="F33" s="134"/>
    </row>
    <row r="34" spans="2:8" ht="15">
      <c r="C34" s="80" t="s">
        <v>379</v>
      </c>
      <c r="E34" s="134"/>
      <c r="F34" s="138">
        <f>SUM(F18:F30)</f>
        <v>0</v>
      </c>
    </row>
    <row r="35" spans="2:8" ht="9.9499999999999993" customHeight="1" thickBot="1">
      <c r="B35" s="139"/>
      <c r="C35" s="140"/>
      <c r="E35" s="552"/>
      <c r="F35" s="552"/>
    </row>
    <row r="36" spans="2:8" ht="13.5" thickTop="1">
      <c r="C36" s="26"/>
      <c r="E36" s="134"/>
      <c r="F36" s="134"/>
    </row>
    <row r="37" spans="2:8" ht="15.75">
      <c r="B37" s="132"/>
      <c r="C37" s="69"/>
      <c r="E37" s="133"/>
      <c r="F37" s="133"/>
    </row>
    <row r="38" spans="2:8" ht="6" customHeight="1">
      <c r="B38" s="2"/>
    </row>
    <row r="39" spans="2:8" ht="15.75">
      <c r="C39" s="2" t="s">
        <v>1620</v>
      </c>
      <c r="E39" s="185" t="s">
        <v>1401</v>
      </c>
      <c r="F39" s="185" t="s">
        <v>1401</v>
      </c>
    </row>
    <row r="40" spans="2:8" ht="6" customHeight="1">
      <c r="B40" s="69"/>
      <c r="C40" s="69"/>
      <c r="E40" s="187"/>
      <c r="F40" s="187"/>
    </row>
    <row r="41" spans="2:8">
      <c r="E41" s="134"/>
      <c r="F41" s="134"/>
    </row>
    <row r="42" spans="2:8">
      <c r="B42" s="1" t="s">
        <v>1597</v>
      </c>
      <c r="C42" s="1" t="s">
        <v>1621</v>
      </c>
      <c r="D42" s="1"/>
      <c r="E42" s="134"/>
      <c r="F42" s="134">
        <f>_EK10</f>
        <v>0</v>
      </c>
      <c r="H42" t="s">
        <v>1622</v>
      </c>
    </row>
    <row r="43" spans="2:8">
      <c r="B43" s="1"/>
      <c r="C43" s="1"/>
      <c r="D43" s="1"/>
      <c r="E43" s="134"/>
      <c r="F43" s="134"/>
    </row>
    <row r="44" spans="2:8">
      <c r="B44" s="1" t="s">
        <v>1609</v>
      </c>
      <c r="C44" s="1" t="s">
        <v>1623</v>
      </c>
      <c r="D44" s="26"/>
      <c r="E44" s="134"/>
      <c r="F44" s="134">
        <f>_SP10</f>
        <v>0</v>
      </c>
      <c r="H44" t="s">
        <v>1624</v>
      </c>
    </row>
    <row r="45" spans="2:8">
      <c r="C45" s="26"/>
      <c r="D45" s="26"/>
      <c r="E45" s="134"/>
      <c r="F45" s="134"/>
    </row>
    <row r="46" spans="2:8">
      <c r="B46" s="1" t="s">
        <v>1625</v>
      </c>
      <c r="C46" s="1" t="s">
        <v>1626</v>
      </c>
      <c r="D46" s="26"/>
      <c r="E46" s="134"/>
      <c r="F46" s="134"/>
    </row>
    <row r="47" spans="2:8">
      <c r="B47" s="1"/>
      <c r="C47" s="26" t="s">
        <v>1627</v>
      </c>
      <c r="D47" s="26"/>
      <c r="E47" s="134">
        <f>_LR10</f>
        <v>0</v>
      </c>
      <c r="F47" s="134"/>
      <c r="H47" t="s">
        <v>1628</v>
      </c>
    </row>
    <row r="48" spans="2:8">
      <c r="B48" s="82"/>
      <c r="C48" s="26" t="s">
        <v>1629</v>
      </c>
      <c r="E48" s="141" t="s">
        <v>1630</v>
      </c>
    </row>
    <row r="49" spans="2:8">
      <c r="B49" s="82"/>
      <c r="C49" s="26"/>
      <c r="E49" s="134"/>
      <c r="F49" s="134">
        <f>SUM(E47:E48)</f>
        <v>0</v>
      </c>
    </row>
    <row r="50" spans="2:8">
      <c r="B50" s="1" t="s">
        <v>1631</v>
      </c>
      <c r="C50" s="1" t="s">
        <v>1632</v>
      </c>
      <c r="E50" s="134"/>
      <c r="F50" s="134"/>
    </row>
    <row r="51" spans="2:8" ht="7.5" customHeight="1">
      <c r="B51" s="1"/>
      <c r="C51" s="1"/>
      <c r="E51" s="134"/>
      <c r="F51" s="134"/>
    </row>
    <row r="52" spans="2:8">
      <c r="C52" s="136" t="s">
        <v>1633</v>
      </c>
      <c r="E52" s="134"/>
      <c r="F52" s="134"/>
    </row>
    <row r="53" spans="2:8">
      <c r="C53" s="136" t="s">
        <v>1634</v>
      </c>
      <c r="E53" s="134"/>
      <c r="F53" s="134"/>
    </row>
    <row r="54" spans="2:8" ht="6" customHeight="1">
      <c r="C54" s="136"/>
      <c r="E54" s="134"/>
      <c r="F54" s="134"/>
    </row>
    <row r="55" spans="2:8">
      <c r="B55" t="s">
        <v>1310</v>
      </c>
      <c r="C55" s="26" t="s">
        <v>352</v>
      </c>
      <c r="E55" s="134">
        <f>_FK10</f>
        <v>0</v>
      </c>
      <c r="F55" s="134"/>
      <c r="H55" t="s">
        <v>1635</v>
      </c>
    </row>
    <row r="56" spans="2:8" ht="5.25" customHeight="1">
      <c r="C56" s="26"/>
      <c r="E56" s="134"/>
      <c r="F56" s="134"/>
    </row>
    <row r="57" spans="2:8">
      <c r="B57" t="s">
        <v>1337</v>
      </c>
      <c r="C57" s="26" t="s">
        <v>1636</v>
      </c>
      <c r="E57" s="134">
        <f>_FK50</f>
        <v>0</v>
      </c>
      <c r="F57" s="134"/>
      <c r="H57" t="s">
        <v>1637</v>
      </c>
    </row>
    <row r="58" spans="2:8" ht="5.25" customHeight="1">
      <c r="C58" s="26"/>
      <c r="E58" s="134"/>
      <c r="F58" s="134"/>
    </row>
    <row r="59" spans="2:8">
      <c r="B59" t="s">
        <v>1347</v>
      </c>
      <c r="C59" s="26" t="s">
        <v>1638</v>
      </c>
      <c r="E59" s="134">
        <f>_SL10</f>
        <v>0</v>
      </c>
      <c r="F59" s="134"/>
      <c r="H59" t="s">
        <v>1639</v>
      </c>
    </row>
    <row r="60" spans="2:8" ht="5.25" customHeight="1">
      <c r="C60" s="26"/>
      <c r="E60" s="134"/>
      <c r="F60" s="134"/>
    </row>
    <row r="61" spans="2:8">
      <c r="B61" t="s">
        <v>1374</v>
      </c>
      <c r="C61" s="26" t="s">
        <v>1640</v>
      </c>
      <c r="E61" s="134">
        <f>_LV10</f>
        <v>0</v>
      </c>
      <c r="F61" s="134"/>
      <c r="H61" t="s">
        <v>1641</v>
      </c>
    </row>
    <row r="62" spans="2:8" ht="5.25" customHeight="1">
      <c r="C62" s="26"/>
      <c r="E62" s="134"/>
      <c r="F62" s="134"/>
    </row>
    <row r="63" spans="2:8">
      <c r="B63" t="s">
        <v>1386</v>
      </c>
      <c r="C63" s="26" t="s">
        <v>1642</v>
      </c>
      <c r="E63" s="135">
        <f>_KV10</f>
        <v>0</v>
      </c>
      <c r="F63" s="134"/>
      <c r="H63" t="s">
        <v>1643</v>
      </c>
    </row>
    <row r="64" spans="2:8">
      <c r="C64" s="142"/>
      <c r="F64" s="134">
        <f>SUM(E55:E63)</f>
        <v>0</v>
      </c>
    </row>
    <row r="65" spans="2:6">
      <c r="B65" s="69"/>
      <c r="C65" s="137"/>
      <c r="E65" s="135"/>
      <c r="F65" s="135"/>
    </row>
    <row r="66" spans="2:6" ht="7.5" customHeight="1">
      <c r="C66" s="26"/>
      <c r="E66" s="134"/>
      <c r="F66" s="134"/>
    </row>
    <row r="67" spans="2:6" ht="15">
      <c r="C67" s="80" t="s">
        <v>379</v>
      </c>
      <c r="E67" s="138"/>
      <c r="F67" s="138">
        <f>SUM(F42:F65)</f>
        <v>0</v>
      </c>
    </row>
    <row r="68" spans="2:6" ht="7.5" customHeight="1" thickBot="1">
      <c r="B68" s="139"/>
      <c r="C68" s="140"/>
      <c r="E68" s="552"/>
      <c r="F68" s="552"/>
    </row>
    <row r="69" spans="2:6" ht="13.5" thickTop="1"/>
    <row r="70" spans="2:6">
      <c r="C70" s="128" t="s">
        <v>1644</v>
      </c>
      <c r="D70" s="128"/>
      <c r="E70" s="143"/>
      <c r="F70" s="143">
        <f>F34-F67</f>
        <v>0</v>
      </c>
    </row>
    <row r="73" spans="2:6">
      <c r="C73" s="26" t="s">
        <v>1645</v>
      </c>
    </row>
    <row r="74" spans="2:6">
      <c r="C74" s="26" t="s">
        <v>1646</v>
      </c>
    </row>
  </sheetData>
  <sheetProtection password="DEA8" sheet="1"/>
  <phoneticPr fontId="0" type="noConversion"/>
  <pageMargins left="1.0236220472440944" right="0.27559055118110237" top="0.26" bottom="0" header="0.67" footer="0.51181102362204722"/>
  <pageSetup paperSize="9" scale="99" orientation="portrait" horizont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6"/>
  <dimension ref="B1:H71"/>
  <sheetViews>
    <sheetView showGridLines="0" topLeftCell="A2" zoomScaleNormal="100" workbookViewId="0">
      <selection activeCell="C6" sqref="C6"/>
    </sheetView>
  </sheetViews>
  <sheetFormatPr defaultColWidth="11.42578125" defaultRowHeight="12.75"/>
  <cols>
    <col min="1" max="1" width="6.85546875" customWidth="1"/>
    <col min="2" max="2" width="3.7109375" customWidth="1"/>
    <col min="3" max="3" width="35.7109375" customWidth="1"/>
    <col min="4" max="4" width="2.85546875" customWidth="1"/>
    <col min="5" max="6" width="12.85546875" style="51" customWidth="1"/>
    <col min="7" max="7" width="2.5703125" customWidth="1"/>
    <col min="8" max="8" width="10.85546875"/>
    <col min="9" max="9" width="1.85546875" customWidth="1"/>
  </cols>
  <sheetData>
    <row r="1" spans="2:8" ht="21.75" customHeight="1"/>
    <row r="2" spans="2:8" ht="18">
      <c r="B2" s="63" t="str">
        <f>"Gewinn- und Verlustrechnung für "&amp;_JAHR</f>
        <v xml:space="preserve">Gewinn- und Verlustrechnung für </v>
      </c>
    </row>
    <row r="3" spans="2:8" ht="12" customHeight="1">
      <c r="B3" s="63"/>
    </row>
    <row r="4" spans="2:8" ht="8.1" customHeight="1">
      <c r="B4" s="132"/>
      <c r="C4" s="69"/>
    </row>
    <row r="5" spans="2:8" ht="6" customHeight="1">
      <c r="B5" s="2"/>
      <c r="E5" s="144"/>
      <c r="F5" s="144"/>
      <c r="H5" s="48"/>
    </row>
    <row r="6" spans="2:8" ht="15.75">
      <c r="C6" s="2" t="s">
        <v>1647</v>
      </c>
      <c r="E6" s="185" t="s">
        <v>1401</v>
      </c>
      <c r="F6" s="185" t="s">
        <v>1401</v>
      </c>
      <c r="G6" s="49"/>
      <c r="H6" s="3" t="s">
        <v>1596</v>
      </c>
    </row>
    <row r="7" spans="2:8" ht="6" customHeight="1">
      <c r="B7" s="69"/>
      <c r="C7" s="69"/>
      <c r="D7" s="69"/>
      <c r="E7" s="187"/>
      <c r="F7" s="187"/>
      <c r="G7" s="49"/>
      <c r="H7" s="69"/>
    </row>
    <row r="9" spans="2:8">
      <c r="B9" s="6" t="s">
        <v>1310</v>
      </c>
      <c r="C9" s="1" t="s">
        <v>1648</v>
      </c>
    </row>
    <row r="10" spans="2:8">
      <c r="B10" s="3"/>
      <c r="C10" s="26" t="s">
        <v>1649</v>
      </c>
      <c r="E10" s="134" t="str">
        <f>_XX13</f>
        <v/>
      </c>
      <c r="F10" s="134"/>
      <c r="G10" s="553"/>
      <c r="H10" t="s">
        <v>1650</v>
      </c>
    </row>
    <row r="11" spans="2:8">
      <c r="B11" s="3"/>
      <c r="C11" s="26" t="s">
        <v>1651</v>
      </c>
      <c r="E11" s="134">
        <f>_UE20</f>
        <v>0</v>
      </c>
      <c r="F11" s="134"/>
      <c r="G11" s="553"/>
      <c r="H11" t="s">
        <v>1652</v>
      </c>
    </row>
    <row r="12" spans="2:8">
      <c r="B12" s="3"/>
      <c r="C12" s="26" t="s">
        <v>1653</v>
      </c>
      <c r="E12" s="134">
        <f>_UE30</f>
        <v>0</v>
      </c>
      <c r="G12" s="553"/>
      <c r="H12" t="s">
        <v>1654</v>
      </c>
    </row>
    <row r="13" spans="2:8">
      <c r="B13" s="3"/>
      <c r="C13" s="26" t="s">
        <v>1655</v>
      </c>
      <c r="E13" s="135">
        <f>_UE40</f>
        <v>0</v>
      </c>
      <c r="G13" s="553"/>
      <c r="H13" t="s">
        <v>1656</v>
      </c>
    </row>
    <row r="14" spans="2:8">
      <c r="B14" s="3"/>
      <c r="C14" s="26"/>
      <c r="E14" s="134"/>
      <c r="F14" s="134">
        <f>SUM(E10:E13)</f>
        <v>0</v>
      </c>
      <c r="G14" s="553"/>
    </row>
    <row r="15" spans="2:8">
      <c r="B15" s="6" t="s">
        <v>1337</v>
      </c>
      <c r="C15" s="26" t="s">
        <v>1657</v>
      </c>
      <c r="E15" s="134"/>
      <c r="F15" s="134"/>
      <c r="G15" s="553"/>
    </row>
    <row r="16" spans="2:8">
      <c r="B16" s="3"/>
      <c r="C16" s="26" t="s">
        <v>1658</v>
      </c>
      <c r="E16" s="134"/>
      <c r="F16" s="134"/>
      <c r="G16" s="553"/>
    </row>
    <row r="17" spans="2:8">
      <c r="B17" s="3"/>
      <c r="C17" s="26" t="s">
        <v>1659</v>
      </c>
      <c r="E17" s="134"/>
      <c r="F17" s="134"/>
      <c r="G17" s="553"/>
    </row>
    <row r="18" spans="2:8">
      <c r="B18" s="3"/>
      <c r="C18" s="26" t="s">
        <v>1660</v>
      </c>
      <c r="E18" s="134"/>
      <c r="F18" s="134">
        <f>IF(_XX16="",0,_XX16)</f>
        <v>0</v>
      </c>
      <c r="G18" s="553"/>
      <c r="H18" t="s">
        <v>1661</v>
      </c>
    </row>
    <row r="19" spans="2:8" ht="6" customHeight="1">
      <c r="B19" s="3"/>
      <c r="C19" s="26"/>
      <c r="E19" s="134"/>
      <c r="F19" s="134"/>
      <c r="G19" s="553"/>
    </row>
    <row r="20" spans="2:8">
      <c r="B20" s="6" t="s">
        <v>1347</v>
      </c>
      <c r="C20" s="26" t="s">
        <v>1662</v>
      </c>
      <c r="E20" s="134"/>
      <c r="F20" s="134">
        <f>_AE01</f>
        <v>0</v>
      </c>
      <c r="G20" s="553"/>
      <c r="H20" t="s">
        <v>1663</v>
      </c>
    </row>
    <row r="21" spans="2:8" ht="6" customHeight="1">
      <c r="B21" s="3"/>
      <c r="E21" s="134"/>
      <c r="F21" s="134"/>
      <c r="G21" s="553"/>
    </row>
    <row r="22" spans="2:8">
      <c r="B22" s="6" t="s">
        <v>1374</v>
      </c>
      <c r="C22" s="26" t="s">
        <v>1664</v>
      </c>
      <c r="E22" s="134"/>
      <c r="F22" s="134">
        <f>IF(_XX17="",0,_XX17)</f>
        <v>0</v>
      </c>
      <c r="G22" s="553"/>
      <c r="H22" t="s">
        <v>1665</v>
      </c>
    </row>
    <row r="23" spans="2:8" ht="6" customHeight="1">
      <c r="B23" s="3"/>
      <c r="C23" s="26"/>
      <c r="E23" s="134"/>
      <c r="F23" s="134"/>
      <c r="G23" s="553"/>
    </row>
    <row r="24" spans="2:8">
      <c r="B24" s="6" t="s">
        <v>1386</v>
      </c>
      <c r="C24" s="26" t="s">
        <v>1666</v>
      </c>
      <c r="E24" s="134"/>
      <c r="F24" s="134"/>
      <c r="G24" s="553"/>
    </row>
    <row r="25" spans="2:8">
      <c r="B25" s="3"/>
      <c r="C25" s="26" t="s">
        <v>1667</v>
      </c>
      <c r="E25" s="134" t="str">
        <f>_XX18</f>
        <v/>
      </c>
      <c r="F25" s="134"/>
      <c r="G25" s="553"/>
      <c r="H25" t="s">
        <v>1668</v>
      </c>
    </row>
    <row r="26" spans="2:8">
      <c r="B26" s="3"/>
      <c r="C26" s="26" t="s">
        <v>1669</v>
      </c>
      <c r="E26" s="134">
        <f>_AA01</f>
        <v>0</v>
      </c>
      <c r="F26" s="134"/>
      <c r="G26" s="553"/>
      <c r="H26" t="s">
        <v>1670</v>
      </c>
    </row>
    <row r="27" spans="2:8">
      <c r="B27" s="3"/>
      <c r="C27" s="26" t="s">
        <v>1671</v>
      </c>
      <c r="E27" s="135">
        <f>_AA02</f>
        <v>0</v>
      </c>
      <c r="F27" s="134"/>
      <c r="G27" s="553"/>
      <c r="H27" t="s">
        <v>1672</v>
      </c>
    </row>
    <row r="28" spans="2:8">
      <c r="B28" s="3"/>
      <c r="C28" s="26"/>
      <c r="E28"/>
      <c r="F28" s="135">
        <f>SUM(E25:E27)</f>
        <v>0</v>
      </c>
      <c r="G28" s="553"/>
    </row>
    <row r="29" spans="2:8" ht="6" customHeight="1">
      <c r="B29" s="3"/>
      <c r="C29" s="26"/>
      <c r="E29" s="134"/>
      <c r="F29" s="134"/>
      <c r="G29" s="553"/>
    </row>
    <row r="30" spans="2:8">
      <c r="B30" s="3"/>
      <c r="C30" s="1" t="s">
        <v>1673</v>
      </c>
      <c r="E30" s="134"/>
      <c r="F30" s="134">
        <f>F14+F18+F20+F22-F28</f>
        <v>0</v>
      </c>
      <c r="G30" s="553"/>
    </row>
    <row r="31" spans="2:8" ht="6" customHeight="1">
      <c r="B31" s="3"/>
      <c r="C31" s="26"/>
      <c r="E31" s="134"/>
      <c r="F31" s="134"/>
      <c r="G31" s="553"/>
    </row>
    <row r="32" spans="2:8">
      <c r="B32" s="6" t="s">
        <v>1674</v>
      </c>
      <c r="C32" s="26" t="s">
        <v>1675</v>
      </c>
      <c r="E32" s="134"/>
      <c r="F32" s="134">
        <f>_LG10</f>
        <v>0</v>
      </c>
      <c r="G32" s="553"/>
      <c r="H32" s="82" t="s">
        <v>1676</v>
      </c>
    </row>
    <row r="33" spans="2:8" ht="6" customHeight="1">
      <c r="B33" s="3"/>
      <c r="E33" s="134"/>
      <c r="F33" s="134"/>
      <c r="G33" s="553"/>
    </row>
    <row r="34" spans="2:8">
      <c r="B34" s="6" t="s">
        <v>1677</v>
      </c>
      <c r="C34" s="26" t="s">
        <v>1678</v>
      </c>
      <c r="E34" s="134"/>
      <c r="F34" s="134"/>
      <c r="G34" s="553"/>
    </row>
    <row r="35" spans="2:8">
      <c r="B35" s="3"/>
      <c r="C35" s="26" t="s">
        <v>1679</v>
      </c>
      <c r="E35" s="134"/>
      <c r="F35" s="134">
        <f>_AA10</f>
        <v>0</v>
      </c>
      <c r="G35" s="553"/>
      <c r="H35" t="s">
        <v>1680</v>
      </c>
    </row>
    <row r="36" spans="2:8">
      <c r="B36" s="3"/>
      <c r="C36" s="26" t="s">
        <v>1681</v>
      </c>
      <c r="E36" s="134"/>
      <c r="F36" s="134"/>
      <c r="G36" s="553"/>
    </row>
    <row r="37" spans="2:8">
      <c r="B37" s="3"/>
      <c r="C37" s="26" t="s">
        <v>1682</v>
      </c>
      <c r="E37" s="134"/>
      <c r="F37" s="134">
        <f>_AS04</f>
        <v>0</v>
      </c>
      <c r="G37" s="553"/>
      <c r="H37" s="82" t="s">
        <v>1683</v>
      </c>
    </row>
    <row r="38" spans="2:8" ht="6" customHeight="1">
      <c r="B38" s="3"/>
      <c r="C38" s="26"/>
      <c r="E38" s="134"/>
      <c r="F38" s="134"/>
      <c r="G38" s="553"/>
    </row>
    <row r="39" spans="2:8">
      <c r="B39" s="6" t="s">
        <v>1684</v>
      </c>
      <c r="C39" s="26" t="s">
        <v>1685</v>
      </c>
      <c r="E39" s="134"/>
      <c r="F39" s="134">
        <f>IF(_XX23="",0,_XX23)</f>
        <v>0</v>
      </c>
      <c r="G39" s="553"/>
      <c r="H39" t="s">
        <v>1686</v>
      </c>
    </row>
    <row r="40" spans="2:8" ht="6" customHeight="1">
      <c r="B40" s="6"/>
      <c r="C40" s="26"/>
      <c r="E40" s="134"/>
      <c r="F40" s="134"/>
      <c r="G40" s="553"/>
    </row>
    <row r="41" spans="2:8">
      <c r="B41" s="6" t="s">
        <v>1687</v>
      </c>
      <c r="C41" s="26" t="s">
        <v>471</v>
      </c>
      <c r="E41" s="134"/>
      <c r="F41" s="134">
        <f>_EB01</f>
        <v>0</v>
      </c>
      <c r="G41" s="553"/>
      <c r="H41" t="s">
        <v>1688</v>
      </c>
    </row>
    <row r="42" spans="2:8" ht="6" customHeight="1">
      <c r="B42" s="6"/>
      <c r="C42" s="26"/>
      <c r="E42" s="134"/>
      <c r="F42" s="134"/>
      <c r="G42" s="553"/>
    </row>
    <row r="43" spans="2:8">
      <c r="B43" s="6" t="s">
        <v>1689</v>
      </c>
      <c r="C43" s="26" t="s">
        <v>1690</v>
      </c>
      <c r="E43" s="134"/>
      <c r="F43" s="134"/>
      <c r="G43" s="553"/>
    </row>
    <row r="44" spans="2:8">
      <c r="B44" s="6"/>
      <c r="C44" s="26" t="s">
        <v>1691</v>
      </c>
      <c r="E44" s="134"/>
      <c r="F44" s="134">
        <f>_EW01</f>
        <v>0</v>
      </c>
      <c r="G44" s="553"/>
      <c r="H44" t="s">
        <v>1692</v>
      </c>
    </row>
    <row r="45" spans="2:8" ht="6" customHeight="1">
      <c r="B45" s="6"/>
      <c r="C45" s="26"/>
      <c r="E45" s="134"/>
      <c r="F45" s="134"/>
      <c r="G45" s="553"/>
    </row>
    <row r="46" spans="2:8">
      <c r="B46" s="6" t="s">
        <v>1693</v>
      </c>
      <c r="C46" s="26" t="s">
        <v>475</v>
      </c>
      <c r="E46" s="134"/>
      <c r="F46" s="134">
        <f>_EZ02</f>
        <v>0</v>
      </c>
      <c r="G46" s="553"/>
      <c r="H46" t="s">
        <v>1694</v>
      </c>
    </row>
    <row r="47" spans="2:8" ht="6" customHeight="1">
      <c r="B47" s="6"/>
      <c r="C47" s="26"/>
      <c r="E47" s="134"/>
      <c r="F47" s="134"/>
      <c r="G47" s="553"/>
    </row>
    <row r="48" spans="2:8">
      <c r="B48" s="6" t="s">
        <v>1695</v>
      </c>
      <c r="C48" s="26" t="s">
        <v>1696</v>
      </c>
      <c r="E48" s="134"/>
      <c r="F48" s="134">
        <f>_AF10</f>
        <v>0</v>
      </c>
      <c r="G48" s="553"/>
      <c r="H48" t="s">
        <v>1697</v>
      </c>
    </row>
    <row r="49" spans="2:8" ht="6" customHeight="1">
      <c r="E49"/>
      <c r="F49"/>
    </row>
    <row r="50" spans="2:8">
      <c r="B50" s="6" t="s">
        <v>1698</v>
      </c>
      <c r="C50" s="26" t="s">
        <v>1699</v>
      </c>
      <c r="E50" s="134"/>
      <c r="F50" s="135">
        <f>_ZA10</f>
        <v>0</v>
      </c>
      <c r="G50" s="553"/>
      <c r="H50" t="s">
        <v>1700</v>
      </c>
    </row>
    <row r="51" spans="2:8" ht="6" customHeight="1">
      <c r="B51" s="3"/>
      <c r="E51" s="134"/>
      <c r="F51" s="134"/>
      <c r="G51" s="553"/>
    </row>
    <row r="52" spans="2:8">
      <c r="B52" s="6" t="s">
        <v>1701</v>
      </c>
      <c r="C52" s="1" t="s">
        <v>1702</v>
      </c>
      <c r="E52" s="134"/>
      <c r="F52" s="134">
        <f>F30-F32-F35-F37-F39+F41+F44+F46-F48-F50</f>
        <v>0</v>
      </c>
      <c r="G52" s="553"/>
    </row>
    <row r="53" spans="2:8" ht="6" customHeight="1">
      <c r="B53" s="3"/>
      <c r="E53" s="134"/>
      <c r="F53" s="134"/>
      <c r="G53" s="553"/>
    </row>
    <row r="54" spans="2:8">
      <c r="B54" s="6" t="s">
        <v>1703</v>
      </c>
      <c r="C54" s="26" t="s">
        <v>477</v>
      </c>
      <c r="E54" s="134"/>
      <c r="F54" s="134">
        <f>_EA01</f>
        <v>0</v>
      </c>
      <c r="G54" s="553"/>
      <c r="H54" t="s">
        <v>1704</v>
      </c>
    </row>
    <row r="55" spans="2:8" ht="6" customHeight="1">
      <c r="B55" s="3"/>
      <c r="E55" s="134"/>
      <c r="F55" s="134"/>
      <c r="G55" s="553"/>
    </row>
    <row r="56" spans="2:8">
      <c r="B56" s="6" t="s">
        <v>1705</v>
      </c>
      <c r="C56" s="26" t="s">
        <v>1706</v>
      </c>
      <c r="E56" s="134"/>
      <c r="F56" s="134">
        <f>_AA04</f>
        <v>0</v>
      </c>
      <c r="G56" s="553"/>
      <c r="H56" t="s">
        <v>1707</v>
      </c>
    </row>
    <row r="57" spans="2:8" ht="6" customHeight="1">
      <c r="B57" s="3"/>
      <c r="E57" s="134"/>
      <c r="F57" s="134"/>
      <c r="G57" s="553"/>
    </row>
    <row r="58" spans="2:8">
      <c r="B58" s="6" t="s">
        <v>1708</v>
      </c>
      <c r="C58" s="26" t="s">
        <v>1709</v>
      </c>
      <c r="E58" s="134"/>
      <c r="F58" s="134">
        <f>_GW20-_AA03</f>
        <v>0</v>
      </c>
      <c r="G58" s="553"/>
      <c r="H58" t="s">
        <v>1710</v>
      </c>
    </row>
    <row r="59" spans="2:8">
      <c r="B59" s="6"/>
      <c r="C59" s="26" t="s">
        <v>1711</v>
      </c>
      <c r="E59" s="134"/>
      <c r="F59" s="134"/>
      <c r="G59" s="553"/>
      <c r="H59" t="s">
        <v>1712</v>
      </c>
    </row>
    <row r="60" spans="2:8" ht="6" customHeight="1">
      <c r="B60" s="3"/>
      <c r="E60" s="134"/>
      <c r="F60" s="134"/>
      <c r="G60" s="553"/>
    </row>
    <row r="61" spans="2:8">
      <c r="B61" s="6" t="s">
        <v>1713</v>
      </c>
      <c r="C61" s="26" t="s">
        <v>1714</v>
      </c>
      <c r="E61" s="134"/>
      <c r="F61" s="134">
        <f>_ST10</f>
        <v>0</v>
      </c>
      <c r="G61" s="553"/>
      <c r="H61" t="s">
        <v>1715</v>
      </c>
    </row>
    <row r="62" spans="2:8" ht="6" customHeight="1">
      <c r="B62" s="6"/>
      <c r="C62" s="26"/>
      <c r="E62" s="134"/>
      <c r="F62" s="134"/>
      <c r="G62" s="553"/>
    </row>
    <row r="63" spans="2:8">
      <c r="B63" s="6" t="s">
        <v>1716</v>
      </c>
      <c r="C63" s="26" t="s">
        <v>1717</v>
      </c>
      <c r="E63" s="134"/>
      <c r="F63" s="135">
        <f>IF(_XX28="",0,_XX28)</f>
        <v>0</v>
      </c>
      <c r="G63" s="553"/>
      <c r="H63" t="s">
        <v>1718</v>
      </c>
    </row>
    <row r="64" spans="2:8" ht="6" customHeight="1">
      <c r="B64" s="6"/>
      <c r="E64" s="134"/>
      <c r="F64" s="554"/>
      <c r="G64" s="553"/>
    </row>
    <row r="65" spans="2:8">
      <c r="B65" s="6" t="s">
        <v>1719</v>
      </c>
      <c r="C65" s="1" t="s">
        <v>1720</v>
      </c>
      <c r="E65" s="134"/>
      <c r="F65" s="134">
        <f>F52+F54-F56+F58-F61-F63</f>
        <v>0</v>
      </c>
      <c r="G65" s="553"/>
    </row>
    <row r="66" spans="2:8" ht="6" customHeight="1">
      <c r="B66" s="3"/>
      <c r="E66" s="134"/>
      <c r="F66" s="135"/>
      <c r="G66" s="553"/>
    </row>
    <row r="68" spans="2:8">
      <c r="F68" s="145">
        <f>_GW10</f>
        <v>0</v>
      </c>
      <c r="H68" t="s">
        <v>1721</v>
      </c>
    </row>
    <row r="70" spans="2:8">
      <c r="B70" s="128" t="s">
        <v>1722</v>
      </c>
      <c r="C70" s="128"/>
      <c r="D70" s="143"/>
      <c r="F70" s="143">
        <f>F65-F68</f>
        <v>0</v>
      </c>
    </row>
    <row r="71" spans="2:8">
      <c r="C71" s="128" t="s">
        <v>1723</v>
      </c>
    </row>
  </sheetData>
  <sheetProtection algorithmName="SHA-512" hashValue="woeFbCI6FH/xy82W46UnMG1Qyqo9CqMCzgvyyBr1VZkQpeVY5ssh7j8pc7DLDuH7LQpjwHHc4WlqmEu9g9iQAA==" saltValue="LLeXiiQ6MuufRcNr+2ITMQ==" spinCount="100000" sheet="1"/>
  <phoneticPr fontId="9" type="noConversion"/>
  <pageMargins left="1.0236220472440944" right="0.27559055118110237" top="0.26" bottom="0" header="0.67" footer="0.51181102362204722"/>
  <pageSetup paperSize="9" orientation="portrait" horizontalDpi="429496729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18">
    <pageSetUpPr fitToPage="1"/>
  </sheetPr>
  <dimension ref="A1:O53"/>
  <sheetViews>
    <sheetView showGridLines="0" showRowColHeaders="0" zoomScaleNormal="100" workbookViewId="0">
      <selection activeCell="B2" sqref="B2:I2"/>
    </sheetView>
  </sheetViews>
  <sheetFormatPr defaultColWidth="11.42578125" defaultRowHeight="12.75"/>
  <cols>
    <col min="1" max="1" width="4" customWidth="1"/>
    <col min="2" max="2" width="3.7109375" customWidth="1"/>
    <col min="3" max="3" width="35.7109375" customWidth="1"/>
    <col min="4" max="4" width="2.85546875" customWidth="1"/>
    <col min="5" max="6" width="12.85546875" style="51" customWidth="1"/>
    <col min="7" max="7" width="1" style="51" customWidth="1"/>
    <col min="8" max="8" width="13" customWidth="1"/>
    <col min="9" max="9" width="1.140625" customWidth="1"/>
    <col min="10" max="10" width="10.85546875"/>
    <col min="11" max="12" width="1.42578125" customWidth="1"/>
  </cols>
  <sheetData>
    <row r="1" spans="1:14" ht="21" customHeight="1">
      <c r="A1" s="13"/>
    </row>
    <row r="2" spans="1:14" ht="18">
      <c r="B2" s="63" t="str">
        <f>"EBITDA für "&amp;_JAHR</f>
        <v xml:space="preserve">EBITDA für </v>
      </c>
      <c r="D2" s="13"/>
    </row>
    <row r="3" spans="1:14" ht="12" customHeight="1">
      <c r="B3" s="63"/>
      <c r="C3" s="13"/>
    </row>
    <row r="4" spans="1:14" ht="8.1" customHeight="1">
      <c r="B4" s="132"/>
      <c r="C4" s="69"/>
    </row>
    <row r="5" spans="1:14" ht="6" customHeight="1">
      <c r="B5" s="2"/>
      <c r="E5" s="144"/>
      <c r="F5" s="144"/>
      <c r="H5" s="48"/>
      <c r="J5" s="48"/>
    </row>
    <row r="6" spans="1:14" ht="15.75">
      <c r="C6" s="2" t="s">
        <v>1647</v>
      </c>
      <c r="E6" s="185" t="s">
        <v>1401</v>
      </c>
      <c r="F6" s="185" t="s">
        <v>1401</v>
      </c>
      <c r="G6" s="185"/>
      <c r="H6" s="49" t="s">
        <v>1724</v>
      </c>
      <c r="I6" s="49"/>
      <c r="J6" s="5" t="s">
        <v>1596</v>
      </c>
    </row>
    <row r="7" spans="1:14" ht="6" customHeight="1">
      <c r="B7" s="69"/>
      <c r="C7" s="69"/>
      <c r="D7" s="69"/>
      <c r="E7" s="187"/>
      <c r="F7" s="187"/>
      <c r="G7" s="185"/>
      <c r="H7" s="555"/>
      <c r="I7" s="49"/>
      <c r="J7" s="69"/>
    </row>
    <row r="8" spans="1:14">
      <c r="H8" s="523"/>
    </row>
    <row r="9" spans="1:14">
      <c r="C9" s="1" t="s">
        <v>1720</v>
      </c>
      <c r="E9" s="134"/>
      <c r="F9" s="134">
        <f>_GW10</f>
        <v>0</v>
      </c>
      <c r="G9" s="134"/>
      <c r="J9" t="s">
        <v>1721</v>
      </c>
      <c r="N9" s="82"/>
    </row>
    <row r="10" spans="1:14">
      <c r="C10" t="s">
        <v>1725</v>
      </c>
      <c r="E10" s="134"/>
      <c r="F10" s="134">
        <f>-_GW20</f>
        <v>0</v>
      </c>
      <c r="G10" s="134"/>
      <c r="J10" t="s">
        <v>1726</v>
      </c>
    </row>
    <row r="11" spans="1:14">
      <c r="C11" t="s">
        <v>1727</v>
      </c>
      <c r="E11" s="134"/>
      <c r="F11" s="134"/>
      <c r="G11" s="134"/>
    </row>
    <row r="12" spans="1:14">
      <c r="E12" s="134"/>
      <c r="F12" s="134"/>
      <c r="G12" s="134"/>
    </row>
    <row r="13" spans="1:14">
      <c r="C13" t="s">
        <v>1728</v>
      </c>
      <c r="E13" s="134">
        <f>IF(_XX28="",0,_XX28)</f>
        <v>0</v>
      </c>
      <c r="F13" s="134"/>
      <c r="G13" s="134"/>
      <c r="J13" t="s">
        <v>1729</v>
      </c>
    </row>
    <row r="14" spans="1:14">
      <c r="C14" t="s">
        <v>1730</v>
      </c>
      <c r="E14" s="134">
        <f>-_GR10</f>
        <v>0</v>
      </c>
      <c r="F14" s="134"/>
      <c r="G14" s="134"/>
      <c r="J14" t="s">
        <v>1731</v>
      </c>
    </row>
    <row r="15" spans="1:14">
      <c r="C15" t="s">
        <v>1732</v>
      </c>
      <c r="E15" s="134">
        <f>-_XX50</f>
        <v>0</v>
      </c>
      <c r="F15" s="134"/>
      <c r="G15" s="134"/>
      <c r="J15" t="s">
        <v>1733</v>
      </c>
    </row>
    <row r="16" spans="1:14">
      <c r="C16" t="s">
        <v>1734</v>
      </c>
      <c r="E16" s="134"/>
      <c r="F16" s="134">
        <f>SUM(E13:E15)</f>
        <v>0</v>
      </c>
      <c r="G16" s="134"/>
    </row>
    <row r="17" spans="3:15">
      <c r="C17" t="s">
        <v>1735</v>
      </c>
      <c r="E17" s="134"/>
      <c r="F17" s="134">
        <f>_ST10</f>
        <v>0</v>
      </c>
      <c r="G17" s="134"/>
      <c r="J17" t="s">
        <v>1715</v>
      </c>
      <c r="L17" s="1"/>
    </row>
    <row r="18" spans="3:15">
      <c r="C18" t="s">
        <v>1736</v>
      </c>
      <c r="E18" s="134"/>
      <c r="F18" s="134">
        <f>_AA03</f>
        <v>0</v>
      </c>
      <c r="G18" s="134"/>
      <c r="J18" t="s">
        <v>1737</v>
      </c>
      <c r="L18" s="1"/>
    </row>
    <row r="19" spans="3:15">
      <c r="C19" t="s">
        <v>1738</v>
      </c>
      <c r="E19" s="134"/>
      <c r="F19" s="134">
        <f>_AA04</f>
        <v>0</v>
      </c>
      <c r="G19" s="134"/>
      <c r="J19" t="s">
        <v>1707</v>
      </c>
    </row>
    <row r="20" spans="3:15">
      <c r="C20" t="s">
        <v>1739</v>
      </c>
      <c r="E20" s="134"/>
      <c r="F20" s="134">
        <f>-_EA01</f>
        <v>0</v>
      </c>
      <c r="G20" s="134"/>
      <c r="J20" t="s">
        <v>1704</v>
      </c>
    </row>
    <row r="21" spans="3:15">
      <c r="E21" s="134"/>
      <c r="F21" s="134"/>
      <c r="G21" s="134"/>
    </row>
    <row r="22" spans="3:15">
      <c r="C22" t="s">
        <v>1740</v>
      </c>
      <c r="E22" s="134"/>
      <c r="F22" s="134">
        <f>_ZA10</f>
        <v>0</v>
      </c>
      <c r="G22" s="134"/>
      <c r="J22" t="s">
        <v>1700</v>
      </c>
    </row>
    <row r="23" spans="3:15">
      <c r="C23" t="s">
        <v>1741</v>
      </c>
      <c r="E23" s="134"/>
      <c r="F23" s="134">
        <f>-_EZ02</f>
        <v>0</v>
      </c>
      <c r="G23" s="134"/>
      <c r="J23" t="s">
        <v>1694</v>
      </c>
    </row>
    <row r="24" spans="3:15">
      <c r="C24" t="s">
        <v>1742</v>
      </c>
      <c r="E24" s="134"/>
      <c r="F24" s="134">
        <f>-_SE02</f>
        <v>0</v>
      </c>
      <c r="G24" s="134"/>
      <c r="J24" t="s">
        <v>1743</v>
      </c>
    </row>
    <row r="25" spans="3:15">
      <c r="C25" t="s">
        <v>1744</v>
      </c>
      <c r="E25" s="134"/>
      <c r="F25" s="134">
        <f>-_EW01</f>
        <v>0</v>
      </c>
      <c r="G25" s="134"/>
      <c r="J25" t="s">
        <v>1692</v>
      </c>
      <c r="L25" s="31"/>
    </row>
    <row r="26" spans="3:15">
      <c r="C26" t="s">
        <v>1745</v>
      </c>
      <c r="E26" s="134">
        <f>_AA10</f>
        <v>0</v>
      </c>
      <c r="J26" t="s">
        <v>1680</v>
      </c>
    </row>
    <row r="27" spans="3:15">
      <c r="C27" t="s">
        <v>1746</v>
      </c>
      <c r="E27" s="134">
        <f>_AS05</f>
        <v>0</v>
      </c>
      <c r="F27"/>
      <c r="G27"/>
      <c r="J27" t="s">
        <v>1747</v>
      </c>
      <c r="L27" s="1"/>
      <c r="M27" s="1"/>
      <c r="O27" s="412"/>
    </row>
    <row r="28" spans="3:15">
      <c r="E28" s="134"/>
      <c r="F28" s="134">
        <f>E26-E27</f>
        <v>0</v>
      </c>
      <c r="G28" s="134"/>
      <c r="L28" s="1"/>
      <c r="M28" s="1"/>
      <c r="O28" s="412"/>
    </row>
    <row r="29" spans="3:15">
      <c r="C29" t="s">
        <v>1748</v>
      </c>
      <c r="E29" s="134"/>
      <c r="F29" s="134">
        <f>_AS04</f>
        <v>0</v>
      </c>
      <c r="G29" s="134"/>
      <c r="J29" t="s">
        <v>1683</v>
      </c>
    </row>
    <row r="30" spans="3:15">
      <c r="C30" t="s">
        <v>1749</v>
      </c>
      <c r="E30" s="134"/>
      <c r="F30" s="134">
        <f>_AF10</f>
        <v>0</v>
      </c>
      <c r="G30" s="134"/>
      <c r="J30" t="s">
        <v>1697</v>
      </c>
      <c r="L30" s="1"/>
    </row>
    <row r="31" spans="3:15">
      <c r="C31" t="s">
        <v>983</v>
      </c>
      <c r="E31" s="134"/>
      <c r="F31" s="554">
        <f>SUM(F9:F30)</f>
        <v>0</v>
      </c>
      <c r="G31" s="134"/>
      <c r="H31" s="152">
        <f>F31/1000</f>
        <v>0</v>
      </c>
      <c r="I31" s="192"/>
    </row>
    <row r="32" spans="3:15">
      <c r="C32" s="40" t="s">
        <v>1750</v>
      </c>
      <c r="E32" s="134"/>
      <c r="F32" s="134"/>
      <c r="G32" s="134"/>
      <c r="H32" s="153">
        <f>_K06A</f>
        <v>0</v>
      </c>
      <c r="I32" s="192"/>
      <c r="J32" s="202" t="s">
        <v>1751</v>
      </c>
    </row>
    <row r="33" spans="3:12">
      <c r="C33" s="40" t="s">
        <v>1752</v>
      </c>
      <c r="E33" s="134"/>
      <c r="F33" s="134"/>
      <c r="G33" s="134"/>
      <c r="H33" s="153">
        <f>H31-H32</f>
        <v>0</v>
      </c>
      <c r="I33" s="192"/>
    </row>
    <row r="34" spans="3:12">
      <c r="C34" t="s">
        <v>1753</v>
      </c>
      <c r="E34" s="134"/>
      <c r="F34" s="134">
        <f>_IK01</f>
        <v>0</v>
      </c>
      <c r="G34" s="134"/>
      <c r="J34" t="s">
        <v>1754</v>
      </c>
    </row>
    <row r="35" spans="3:12">
      <c r="C35" t="s">
        <v>1755</v>
      </c>
      <c r="E35" s="134"/>
      <c r="F35" s="134">
        <f>_XX45</f>
        <v>0</v>
      </c>
      <c r="G35" s="134"/>
      <c r="J35" t="s">
        <v>1756</v>
      </c>
      <c r="L35" s="33"/>
    </row>
    <row r="36" spans="3:12">
      <c r="C36" t="s">
        <v>1757</v>
      </c>
      <c r="E36" s="134"/>
      <c r="F36" s="134">
        <f>-_SE03</f>
        <v>0</v>
      </c>
      <c r="G36" s="134"/>
      <c r="J36" t="s">
        <v>1758</v>
      </c>
      <c r="L36" s="82" t="s">
        <v>485</v>
      </c>
    </row>
    <row r="37" spans="3:12">
      <c r="E37" s="134"/>
      <c r="F37" s="556"/>
      <c r="G37" s="556"/>
      <c r="L37" s="82"/>
    </row>
    <row r="38" spans="3:12">
      <c r="C38" s="171"/>
      <c r="E38" s="134"/>
      <c r="F38" s="134"/>
      <c r="G38" s="134"/>
      <c r="L38" s="82"/>
    </row>
    <row r="39" spans="3:12">
      <c r="E39" s="134"/>
      <c r="F39" s="557">
        <f>SUM(F31:F37)</f>
        <v>0</v>
      </c>
      <c r="G39" s="152"/>
      <c r="H39" s="152">
        <f>F39/1000</f>
        <v>0</v>
      </c>
      <c r="I39" s="192"/>
    </row>
    <row r="40" spans="3:12">
      <c r="E40" s="134"/>
      <c r="F40" s="152"/>
      <c r="G40" s="152"/>
      <c r="H40" s="153">
        <f>_K06C</f>
        <v>0</v>
      </c>
      <c r="I40" s="192"/>
      <c r="J40" s="202" t="s">
        <v>1759</v>
      </c>
    </row>
    <row r="41" spans="3:12">
      <c r="H41" s="153">
        <f>H39-H40</f>
        <v>0</v>
      </c>
    </row>
    <row r="43" spans="3:12">
      <c r="F43" s="154" t="s">
        <v>224</v>
      </c>
      <c r="G43" s="154"/>
    </row>
    <row r="44" spans="3:12">
      <c r="C44" t="s">
        <v>223</v>
      </c>
      <c r="F44" s="194">
        <f>_EN10</f>
        <v>0</v>
      </c>
      <c r="J44" t="s">
        <v>1760</v>
      </c>
    </row>
    <row r="45" spans="3:12">
      <c r="C45" t="s">
        <v>230</v>
      </c>
      <c r="F45" s="141">
        <f>_EN12</f>
        <v>0</v>
      </c>
      <c r="J45" t="s">
        <v>1761</v>
      </c>
    </row>
    <row r="46" spans="3:12">
      <c r="F46" s="145">
        <f>SUM(F44:F45)</f>
        <v>0</v>
      </c>
    </row>
    <row r="47" spans="3:12">
      <c r="C47" t="s">
        <v>1762</v>
      </c>
      <c r="F47" s="152"/>
      <c r="H47" s="470" t="e">
        <f>F39/F46</f>
        <v>#DIV/0!</v>
      </c>
    </row>
    <row r="48" spans="3:12">
      <c r="H48" s="155" t="e">
        <f>_K06E</f>
        <v>#DIV/0!</v>
      </c>
      <c r="I48" s="192"/>
      <c r="J48" s="202" t="s">
        <v>1763</v>
      </c>
    </row>
    <row r="49" spans="3:10">
      <c r="H49" s="153" t="e">
        <f>H47-H48</f>
        <v>#DIV/0!</v>
      </c>
    </row>
    <row r="51" spans="3:10">
      <c r="C51" t="s">
        <v>1764</v>
      </c>
      <c r="H51" s="470" t="e">
        <f>F31/F46</f>
        <v>#DIV/0!</v>
      </c>
    </row>
    <row r="52" spans="3:10">
      <c r="H52" s="155">
        <f>_K06D</f>
        <v>0</v>
      </c>
      <c r="I52" s="192"/>
      <c r="J52" s="202" t="s">
        <v>1765</v>
      </c>
    </row>
    <row r="53" spans="3:10">
      <c r="H53" s="153" t="e">
        <f>H51-H52</f>
        <v>#DIV/0!</v>
      </c>
    </row>
  </sheetData>
  <sheetProtection password="DEA8" sheet="1"/>
  <phoneticPr fontId="9" type="noConversion"/>
  <pageMargins left="0.75" right="0.27559055118110237" top="0.42" bottom="0" header="0.67" footer="0.51181102362204722"/>
  <pageSetup paperSize="9" scale="92" orientation="portrait" horizontalDpi="4294967292"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19">
    <pageSetUpPr fitToPage="1"/>
  </sheetPr>
  <dimension ref="A1:AL44"/>
  <sheetViews>
    <sheetView zoomScaleNormal="100" workbookViewId="0">
      <pane ySplit="3" topLeftCell="A4" activePane="bottomLeft" state="frozen"/>
      <selection pane="bottomLeft" activeCell="B2" sqref="B2:I2"/>
      <selection activeCell="B2" sqref="B2:I2"/>
    </sheetView>
  </sheetViews>
  <sheetFormatPr defaultColWidth="11.42578125" defaultRowHeight="12.75"/>
  <cols>
    <col min="1" max="1" width="4" style="343" customWidth="1"/>
    <col min="2" max="2" width="3.7109375" style="343" customWidth="1"/>
    <col min="3" max="3" width="35.7109375" style="343" customWidth="1"/>
    <col min="4" max="4" width="2.85546875" style="343" customWidth="1"/>
    <col min="5" max="6" width="12.85546875" style="344" customWidth="1"/>
    <col min="7" max="7" width="1" style="344" customWidth="1"/>
    <col min="8" max="8" width="11.140625" style="343" customWidth="1"/>
    <col min="9" max="9" width="1.140625" style="343" customWidth="1"/>
    <col min="10" max="10" width="11.42578125" style="343"/>
    <col min="11" max="11" width="1.85546875" style="343" customWidth="1"/>
    <col min="12" max="12" width="1.7109375" style="343" customWidth="1"/>
    <col min="13" max="38" width="11.42578125" style="343"/>
    <col min="39" max="16384" width="11.42578125" style="159"/>
  </cols>
  <sheetData>
    <row r="1" spans="2:10" ht="21" customHeight="1"/>
    <row r="2" spans="2:10" ht="16.899999999999999" customHeight="1">
      <c r="B2" s="345" t="str">
        <f>"Cashflow für "&amp;_JAHR</f>
        <v xml:space="preserve">Cashflow für </v>
      </c>
      <c r="D2" s="346"/>
    </row>
    <row r="3" spans="2:10" ht="24.6" customHeight="1">
      <c r="B3" s="347"/>
      <c r="C3" s="348"/>
    </row>
    <row r="4" spans="2:10" ht="6" customHeight="1">
      <c r="B4" s="349"/>
      <c r="E4" s="350"/>
      <c r="F4" s="350"/>
      <c r="H4" s="351"/>
      <c r="J4" s="351"/>
    </row>
    <row r="5" spans="2:10" ht="15.75">
      <c r="C5" s="349" t="s">
        <v>1647</v>
      </c>
      <c r="E5" s="558" t="s">
        <v>1401</v>
      </c>
      <c r="F5" s="558" t="s">
        <v>1401</v>
      </c>
      <c r="G5" s="558"/>
      <c r="H5" s="559" t="s">
        <v>1724</v>
      </c>
      <c r="I5" s="559"/>
      <c r="J5" s="352" t="s">
        <v>1596</v>
      </c>
    </row>
    <row r="6" spans="2:10" ht="6" customHeight="1">
      <c r="B6" s="348"/>
      <c r="C6" s="348"/>
      <c r="D6" s="348"/>
      <c r="E6" s="560"/>
      <c r="F6" s="560"/>
      <c r="G6" s="558"/>
      <c r="H6" s="561"/>
      <c r="I6" s="559"/>
      <c r="J6" s="348"/>
    </row>
    <row r="7" spans="2:10">
      <c r="H7" s="562"/>
    </row>
    <row r="8" spans="2:10">
      <c r="C8" s="353" t="s">
        <v>1766</v>
      </c>
      <c r="E8" s="563"/>
      <c r="F8" s="563">
        <f>_GW10</f>
        <v>0</v>
      </c>
      <c r="G8" s="563"/>
      <c r="J8" s="343" t="s">
        <v>1721</v>
      </c>
    </row>
    <row r="9" spans="2:10">
      <c r="C9" s="343" t="s">
        <v>1725</v>
      </c>
      <c r="E9" s="563"/>
      <c r="F9" s="563">
        <f>-_GW20</f>
        <v>0</v>
      </c>
      <c r="G9" s="563"/>
      <c r="J9" s="343" t="s">
        <v>1726</v>
      </c>
    </row>
    <row r="10" spans="2:10">
      <c r="C10" s="354" t="s">
        <v>1727</v>
      </c>
      <c r="E10" s="563"/>
      <c r="F10" s="563"/>
      <c r="G10" s="563"/>
    </row>
    <row r="11" spans="2:10">
      <c r="C11" s="343" t="s">
        <v>1745</v>
      </c>
      <c r="F11" s="563">
        <f>_AA10</f>
        <v>0</v>
      </c>
      <c r="J11" s="343" t="s">
        <v>1680</v>
      </c>
    </row>
    <row r="12" spans="2:10">
      <c r="C12" s="343" t="s">
        <v>1767</v>
      </c>
      <c r="E12" s="563"/>
      <c r="F12" s="563">
        <f>_ZA02</f>
        <v>0</v>
      </c>
      <c r="G12" s="563"/>
      <c r="J12" s="343" t="s">
        <v>1768</v>
      </c>
    </row>
    <row r="13" spans="2:10">
      <c r="C13" s="343" t="s">
        <v>1749</v>
      </c>
      <c r="E13" s="563"/>
      <c r="F13" s="563">
        <f>_AF10</f>
        <v>0</v>
      </c>
      <c r="G13" s="563"/>
      <c r="J13" s="343" t="s">
        <v>1697</v>
      </c>
    </row>
    <row r="14" spans="2:10">
      <c r="C14" s="343" t="s">
        <v>1769</v>
      </c>
      <c r="E14" s="563"/>
      <c r="F14" s="563"/>
      <c r="G14" s="563"/>
    </row>
    <row r="15" spans="2:10">
      <c r="C15" s="343" t="s">
        <v>1770</v>
      </c>
      <c r="E15" s="563">
        <f>_SP10</f>
        <v>0</v>
      </c>
      <c r="F15" s="563"/>
      <c r="G15" s="563"/>
      <c r="J15" s="343" t="s">
        <v>1624</v>
      </c>
    </row>
    <row r="16" spans="2:10">
      <c r="C16" s="343" t="s">
        <v>1771</v>
      </c>
      <c r="E16" s="564">
        <f>-_SP09</f>
        <v>0</v>
      </c>
      <c r="F16" s="563"/>
      <c r="G16" s="563"/>
      <c r="J16" s="343" t="s">
        <v>1772</v>
      </c>
    </row>
    <row r="17" spans="3:12">
      <c r="E17" s="563"/>
      <c r="F17" s="563">
        <f>SUM(E15:E16)</f>
        <v>0</v>
      </c>
      <c r="G17" s="563"/>
    </row>
    <row r="18" spans="3:12">
      <c r="C18" s="343" t="s">
        <v>1773</v>
      </c>
      <c r="E18" s="563"/>
      <c r="F18" s="563"/>
      <c r="G18" s="563"/>
    </row>
    <row r="19" spans="3:12">
      <c r="C19" s="343" t="s">
        <v>1770</v>
      </c>
      <c r="E19" s="563">
        <f>_LR10</f>
        <v>0</v>
      </c>
      <c r="F19" s="563"/>
      <c r="G19" s="563"/>
      <c r="J19" s="343" t="s">
        <v>1628</v>
      </c>
    </row>
    <row r="20" spans="3:12">
      <c r="C20" s="343" t="s">
        <v>1771</v>
      </c>
      <c r="E20" s="563">
        <f>-_LR09</f>
        <v>0</v>
      </c>
      <c r="F20" s="563"/>
      <c r="G20" s="563"/>
      <c r="J20" s="343" t="s">
        <v>1774</v>
      </c>
    </row>
    <row r="21" spans="3:12">
      <c r="C21" s="352" t="s">
        <v>1775</v>
      </c>
      <c r="D21" s="355"/>
      <c r="E21" s="564">
        <f>_LR09A</f>
        <v>0</v>
      </c>
      <c r="F21" s="563"/>
      <c r="G21" s="563"/>
      <c r="J21" s="343" t="s">
        <v>1776</v>
      </c>
    </row>
    <row r="22" spans="3:12">
      <c r="E22" s="563"/>
      <c r="F22" s="563">
        <f>SUM(E19:E21)</f>
        <v>0</v>
      </c>
      <c r="G22" s="563"/>
    </row>
    <row r="23" spans="3:12">
      <c r="C23" s="343" t="s">
        <v>1742</v>
      </c>
      <c r="E23" s="563"/>
      <c r="F23" s="563">
        <f>-_SE02</f>
        <v>0</v>
      </c>
      <c r="G23" s="563"/>
      <c r="J23" s="343" t="s">
        <v>1743</v>
      </c>
    </row>
    <row r="24" spans="3:12">
      <c r="C24" s="343" t="s">
        <v>1777</v>
      </c>
      <c r="E24" s="563"/>
      <c r="F24" s="563">
        <f>-_ZE10</f>
        <v>0</v>
      </c>
      <c r="G24" s="563"/>
      <c r="J24" s="343" t="s">
        <v>1778</v>
      </c>
    </row>
    <row r="25" spans="3:12">
      <c r="C25" s="343" t="s">
        <v>1779</v>
      </c>
      <c r="E25" s="563"/>
      <c r="F25" s="563">
        <f>+_ZW10</f>
        <v>0</v>
      </c>
      <c r="G25" s="563"/>
      <c r="J25" s="343" t="s">
        <v>1780</v>
      </c>
    </row>
    <row r="26" spans="3:12">
      <c r="E26" s="563"/>
      <c r="F26" s="563"/>
      <c r="G26" s="563"/>
    </row>
    <row r="27" spans="3:12">
      <c r="C27" s="353" t="s">
        <v>1018</v>
      </c>
      <c r="E27" s="565">
        <f>F27</f>
        <v>0</v>
      </c>
      <c r="F27" s="566">
        <f>SUM(F8:F26)</f>
        <v>0</v>
      </c>
      <c r="G27" s="356"/>
      <c r="H27" s="356">
        <f>F27/1000</f>
        <v>0</v>
      </c>
      <c r="I27" s="567"/>
    </row>
    <row r="28" spans="3:12">
      <c r="E28" s="563"/>
      <c r="H28" s="357">
        <f>_K14</f>
        <v>0</v>
      </c>
      <c r="I28" s="567"/>
      <c r="J28" s="568" t="s">
        <v>1781</v>
      </c>
    </row>
    <row r="29" spans="3:12">
      <c r="E29" s="563"/>
      <c r="H29" s="357">
        <f>H27-H28</f>
        <v>0</v>
      </c>
    </row>
    <row r="30" spans="3:12">
      <c r="C30" s="343" t="s">
        <v>1782</v>
      </c>
      <c r="E30" s="563">
        <f>-_SE08</f>
        <v>0</v>
      </c>
      <c r="G30" s="563"/>
      <c r="J30" s="343" t="s">
        <v>1783</v>
      </c>
      <c r="L30" s="512" t="s">
        <v>1784</v>
      </c>
    </row>
    <row r="31" spans="3:12">
      <c r="C31" s="358" t="s">
        <v>1021</v>
      </c>
      <c r="E31" s="566">
        <f>SUM(E27:E30)</f>
        <v>0</v>
      </c>
      <c r="G31" s="356"/>
      <c r="H31" s="356">
        <f>E31/1000</f>
        <v>0</v>
      </c>
      <c r="I31" s="567"/>
    </row>
    <row r="32" spans="3:12">
      <c r="C32" s="569"/>
      <c r="E32" s="563"/>
      <c r="H32" s="357">
        <f>_K14A</f>
        <v>0</v>
      </c>
      <c r="I32" s="567"/>
      <c r="J32" s="568" t="s">
        <v>1785</v>
      </c>
    </row>
    <row r="33" spans="3:10">
      <c r="C33" s="569"/>
      <c r="E33" s="563"/>
      <c r="H33" s="357">
        <f>H31-H32</f>
        <v>0</v>
      </c>
    </row>
    <row r="34" spans="3:10" ht="51">
      <c r="C34" s="569" t="s">
        <v>1786</v>
      </c>
      <c r="E34" s="563">
        <f>-_LR09A</f>
        <v>0</v>
      </c>
      <c r="H34" s="357"/>
      <c r="J34" s="343" t="s">
        <v>1776</v>
      </c>
    </row>
    <row r="35" spans="3:10">
      <c r="C35" s="343" t="s">
        <v>1787</v>
      </c>
      <c r="E35" s="563">
        <f>+_IK01</f>
        <v>0</v>
      </c>
      <c r="G35" s="563"/>
      <c r="J35" s="343" t="s">
        <v>1754</v>
      </c>
    </row>
    <row r="36" spans="3:10">
      <c r="C36" s="569" t="s">
        <v>1024</v>
      </c>
      <c r="E36" s="566">
        <f>SUM(E31:E35)</f>
        <v>0</v>
      </c>
      <c r="G36" s="356"/>
      <c r="H36" s="356">
        <f>E36/1000</f>
        <v>0</v>
      </c>
      <c r="I36" s="567"/>
    </row>
    <row r="37" spans="3:10">
      <c r="E37" s="563"/>
      <c r="H37" s="357">
        <f>_K14B</f>
        <v>0</v>
      </c>
      <c r="I37" s="567"/>
      <c r="J37" s="568" t="s">
        <v>1788</v>
      </c>
    </row>
    <row r="38" spans="3:10">
      <c r="C38" s="569"/>
      <c r="E38" s="563"/>
      <c r="H38" s="357">
        <f>H36-H37</f>
        <v>0</v>
      </c>
    </row>
    <row r="39" spans="3:10">
      <c r="F39" s="563">
        <f>-_LR09A</f>
        <v>0</v>
      </c>
      <c r="J39" s="343" t="s">
        <v>1776</v>
      </c>
    </row>
    <row r="40" spans="3:10">
      <c r="F40" s="563">
        <f>+_ZE10</f>
        <v>0</v>
      </c>
      <c r="J40" s="343" t="s">
        <v>1778</v>
      </c>
    </row>
    <row r="41" spans="3:10">
      <c r="F41" s="563">
        <f>-_ZW10</f>
        <v>0</v>
      </c>
      <c r="J41" s="343" t="s">
        <v>1780</v>
      </c>
    </row>
    <row r="42" spans="3:10">
      <c r="C42" s="569" t="s">
        <v>1026</v>
      </c>
      <c r="E42" s="563"/>
      <c r="F42" s="570">
        <f>SUM(F27:F41)</f>
        <v>0</v>
      </c>
      <c r="G42" s="356"/>
      <c r="H42" s="356">
        <f>F42/1000</f>
        <v>0</v>
      </c>
      <c r="I42" s="567"/>
    </row>
    <row r="43" spans="3:10">
      <c r="E43" s="563"/>
      <c r="H43" s="357">
        <f>_K14C</f>
        <v>0</v>
      </c>
      <c r="I43" s="567"/>
      <c r="J43" s="568" t="s">
        <v>1789</v>
      </c>
    </row>
    <row r="44" spans="3:10">
      <c r="C44" s="569"/>
      <c r="E44" s="563"/>
      <c r="H44" s="357">
        <f>H42-H43</f>
        <v>0</v>
      </c>
    </row>
  </sheetData>
  <sheetProtection password="DEA8" sheet="1" objects="1" scenarios="1"/>
  <phoneticPr fontId="9" type="noConversion"/>
  <pageMargins left="0.75" right="0.27559055118110237" top="0.42" bottom="0" header="0.67" footer="0.51181102362204722"/>
  <pageSetup paperSize="9" scale="95" orientation="portrait" horizontalDpi="4294967292"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20">
    <pageSetUpPr fitToPage="1"/>
  </sheetPr>
  <dimension ref="A1:N73"/>
  <sheetViews>
    <sheetView showGridLines="0" workbookViewId="0">
      <selection activeCell="B2" sqref="B2"/>
    </sheetView>
  </sheetViews>
  <sheetFormatPr defaultColWidth="11.42578125" defaultRowHeight="12.75"/>
  <cols>
    <col min="1" max="1" width="4" customWidth="1"/>
    <col min="2" max="2" width="3.7109375" customWidth="1"/>
    <col min="3" max="3" width="35.7109375" customWidth="1"/>
    <col min="4" max="4" width="2.85546875" customWidth="1"/>
    <col min="5" max="6" width="12.85546875" style="51" customWidth="1"/>
    <col min="7" max="7" width="1" style="51" customWidth="1"/>
    <col min="8" max="8" width="8.85546875" customWidth="1"/>
    <col min="9" max="9" width="1.140625" customWidth="1"/>
    <col min="10" max="10" width="11.5703125" customWidth="1"/>
    <col min="11" max="12" width="1.42578125" customWidth="1"/>
  </cols>
  <sheetData>
    <row r="1" spans="1:14" ht="21" customHeight="1">
      <c r="A1" s="13"/>
    </row>
    <row r="2" spans="1:14" ht="18">
      <c r="B2" s="63" t="str">
        <f>"Bewirtschaftungstätigkeitsergebnis für "&amp;_JAHR</f>
        <v xml:space="preserve">Bewirtschaftungstätigkeitsergebnis für </v>
      </c>
      <c r="D2" s="13"/>
    </row>
    <row r="3" spans="1:14" ht="12" customHeight="1">
      <c r="B3" s="63"/>
      <c r="C3" s="13"/>
    </row>
    <row r="4" spans="1:14" ht="28.15" customHeight="1">
      <c r="B4" s="132"/>
      <c r="C4" s="69"/>
    </row>
    <row r="5" spans="1:14" ht="6" customHeight="1">
      <c r="B5" s="2"/>
      <c r="E5" s="144"/>
      <c r="F5" s="144"/>
      <c r="H5" s="48"/>
      <c r="J5" s="48"/>
    </row>
    <row r="6" spans="1:14" ht="15.75">
      <c r="C6" s="2" t="s">
        <v>1647</v>
      </c>
      <c r="E6" s="185" t="s">
        <v>1401</v>
      </c>
      <c r="F6" s="185" t="s">
        <v>1401</v>
      </c>
      <c r="G6" s="185"/>
      <c r="H6" s="186" t="s">
        <v>1790</v>
      </c>
      <c r="I6" s="49"/>
      <c r="J6" s="5" t="s">
        <v>1596</v>
      </c>
    </row>
    <row r="7" spans="1:14" ht="6" customHeight="1">
      <c r="B7" s="69"/>
      <c r="C7" s="69"/>
      <c r="D7" s="69"/>
      <c r="E7" s="187"/>
      <c r="F7" s="187"/>
      <c r="G7" s="185"/>
      <c r="H7" s="188"/>
      <c r="I7" s="49"/>
      <c r="J7" s="69"/>
    </row>
    <row r="9" spans="1:14">
      <c r="C9" s="82" t="s">
        <v>1791</v>
      </c>
      <c r="E9" s="134">
        <f>_UE10</f>
        <v>0</v>
      </c>
      <c r="F9" s="134"/>
      <c r="G9" s="134"/>
      <c r="J9" t="s">
        <v>1792</v>
      </c>
      <c r="N9" s="82"/>
    </row>
    <row r="10" spans="1:14">
      <c r="C10" t="s">
        <v>1732</v>
      </c>
      <c r="E10" s="135">
        <f>-IF(_UE04="",0,_UE04)</f>
        <v>0</v>
      </c>
      <c r="F10" s="134"/>
      <c r="G10" s="134"/>
      <c r="J10" t="s">
        <v>1793</v>
      </c>
    </row>
    <row r="11" spans="1:14">
      <c r="E11" s="134"/>
      <c r="F11" s="134">
        <f>SUM(E9:E10)</f>
        <v>0</v>
      </c>
      <c r="G11" s="134"/>
    </row>
    <row r="12" spans="1:14">
      <c r="C12" t="s">
        <v>1794</v>
      </c>
      <c r="E12" s="134"/>
      <c r="F12" s="134">
        <f>_BV10</f>
        <v>0</v>
      </c>
      <c r="G12" s="134"/>
      <c r="J12" t="s">
        <v>1795</v>
      </c>
      <c r="L12" s="1"/>
    </row>
    <row r="13" spans="1:14">
      <c r="C13" t="s">
        <v>1796</v>
      </c>
      <c r="E13" s="134">
        <f>IF(_SE03="",0,_SE03)</f>
        <v>0</v>
      </c>
      <c r="G13" s="134"/>
      <c r="J13" t="s">
        <v>1758</v>
      </c>
      <c r="L13" s="1"/>
    </row>
    <row r="14" spans="1:14">
      <c r="C14" t="s">
        <v>1797</v>
      </c>
      <c r="E14" s="134">
        <f>IF(_SE07="",0,_SE07)</f>
        <v>0</v>
      </c>
      <c r="G14" s="134"/>
      <c r="J14" t="s">
        <v>1798</v>
      </c>
    </row>
    <row r="15" spans="1:14">
      <c r="C15" t="s">
        <v>1799</v>
      </c>
      <c r="E15" s="135">
        <f>IF(_SE09="",0,_SE09)</f>
        <v>0</v>
      </c>
      <c r="G15" s="134"/>
      <c r="J15" t="s">
        <v>1800</v>
      </c>
    </row>
    <row r="16" spans="1:14">
      <c r="E16" s="134"/>
      <c r="F16" s="134">
        <f>SUM(E13:E15)</f>
        <v>0</v>
      </c>
      <c r="G16" s="134"/>
    </row>
    <row r="17" spans="3:12">
      <c r="C17" s="82" t="s">
        <v>1801</v>
      </c>
      <c r="E17" s="134">
        <f>-_AH10</f>
        <v>0</v>
      </c>
      <c r="G17" s="134"/>
      <c r="J17" t="s">
        <v>1802</v>
      </c>
    </row>
    <row r="18" spans="3:12">
      <c r="C18" t="s">
        <v>1803</v>
      </c>
      <c r="E18" s="135">
        <f>--IF(_PA01="",0,_PA01)</f>
        <v>0</v>
      </c>
      <c r="G18" s="134"/>
      <c r="J18" t="s">
        <v>1804</v>
      </c>
    </row>
    <row r="19" spans="3:12">
      <c r="C19" t="s">
        <v>1805</v>
      </c>
      <c r="D19" s="571" t="s">
        <v>1806</v>
      </c>
      <c r="E19" s="134">
        <f>-_IK01</f>
        <v>0</v>
      </c>
      <c r="F19" s="551" t="s">
        <v>1807</v>
      </c>
      <c r="G19" s="134"/>
      <c r="H19" s="189" t="e">
        <f>E19/$F$39</f>
        <v>#DIV/0!</v>
      </c>
      <c r="J19" s="82" t="s">
        <v>1808</v>
      </c>
    </row>
    <row r="20" spans="3:12">
      <c r="E20" s="134"/>
      <c r="F20" s="134">
        <f>SUM(E17:E18)</f>
        <v>0</v>
      </c>
      <c r="G20" s="134"/>
    </row>
    <row r="21" spans="3:12">
      <c r="C21" t="s">
        <v>1809</v>
      </c>
      <c r="E21"/>
      <c r="F21" s="134">
        <f>-_AH01</f>
        <v>0</v>
      </c>
      <c r="J21" t="s">
        <v>1810</v>
      </c>
    </row>
    <row r="22" spans="3:12">
      <c r="C22" t="s">
        <v>1811</v>
      </c>
      <c r="E22"/>
      <c r="F22" s="134">
        <f>-_AM01</f>
        <v>0</v>
      </c>
      <c r="J22" t="s">
        <v>1812</v>
      </c>
    </row>
    <row r="23" spans="3:12" ht="51">
      <c r="C23" s="415" t="s">
        <v>1813</v>
      </c>
      <c r="E23"/>
      <c r="F23" s="134">
        <f>-_XX60</f>
        <v>0</v>
      </c>
      <c r="J23" t="s">
        <v>1814</v>
      </c>
    </row>
    <row r="24" spans="3:12">
      <c r="C24" t="s">
        <v>1815</v>
      </c>
      <c r="E24"/>
      <c r="F24" s="134">
        <f>-_ZH10</f>
        <v>0</v>
      </c>
      <c r="J24" t="s">
        <v>1816</v>
      </c>
    </row>
    <row r="25" spans="3:12">
      <c r="C25" t="s">
        <v>1817</v>
      </c>
      <c r="E25"/>
      <c r="F25" s="134">
        <f>-_GR10</f>
        <v>0</v>
      </c>
      <c r="J25" t="s">
        <v>1731</v>
      </c>
    </row>
    <row r="26" spans="3:12">
      <c r="C26" s="82" t="s">
        <v>1818</v>
      </c>
      <c r="E26"/>
      <c r="F26" s="134"/>
    </row>
    <row r="27" spans="3:12">
      <c r="C27" t="s">
        <v>1819</v>
      </c>
      <c r="E27" s="134">
        <f>-_BA21</f>
        <v>0</v>
      </c>
      <c r="F27"/>
      <c r="G27" s="134"/>
      <c r="H27" s="189" t="e">
        <f>E27/$F$39</f>
        <v>#DIV/0!</v>
      </c>
      <c r="J27" t="s">
        <v>1820</v>
      </c>
    </row>
    <row r="28" spans="3:12">
      <c r="C28" t="s">
        <v>1821</v>
      </c>
      <c r="E28" s="134">
        <f>-_BA22</f>
        <v>0</v>
      </c>
      <c r="F28" s="134"/>
      <c r="G28" s="134"/>
      <c r="J28" t="s">
        <v>1822</v>
      </c>
    </row>
    <row r="29" spans="3:12">
      <c r="C29" t="s">
        <v>1823</v>
      </c>
      <c r="E29" s="134">
        <f>-_BA23</f>
        <v>0</v>
      </c>
      <c r="F29" s="134"/>
      <c r="G29" s="134"/>
      <c r="J29" t="s">
        <v>1824</v>
      </c>
    </row>
    <row r="30" spans="3:12">
      <c r="C30" t="s">
        <v>1825</v>
      </c>
      <c r="E30" s="135">
        <f>-_BA14</f>
        <v>0</v>
      </c>
      <c r="F30"/>
      <c r="G30" s="134"/>
      <c r="J30" t="s">
        <v>1826</v>
      </c>
      <c r="L30" s="1"/>
    </row>
    <row r="31" spans="3:12">
      <c r="E31" s="134"/>
      <c r="F31" s="134">
        <f>SUM(E27:E30)</f>
        <v>0</v>
      </c>
      <c r="G31" s="134"/>
      <c r="L31" s="1"/>
    </row>
    <row r="32" spans="3:12">
      <c r="C32" s="1" t="s">
        <v>1827</v>
      </c>
      <c r="E32" s="134"/>
      <c r="F32" s="190">
        <f>SUM(F9:F31)</f>
        <v>0</v>
      </c>
      <c r="G32" s="134"/>
      <c r="H32" s="191" t="e">
        <f>SUM(H9:H31)</f>
        <v>#DIV/0!</v>
      </c>
      <c r="I32" s="192"/>
    </row>
    <row r="33" spans="3:10">
      <c r="C33" s="82" t="s">
        <v>1828</v>
      </c>
      <c r="E33" s="134"/>
      <c r="F33" s="134">
        <f>+_AH01</f>
        <v>0</v>
      </c>
      <c r="J33" t="s">
        <v>1810</v>
      </c>
    </row>
    <row r="34" spans="3:10">
      <c r="C34" s="82" t="s">
        <v>1829</v>
      </c>
      <c r="E34" s="134"/>
      <c r="F34" s="134">
        <f>-_TI10</f>
        <v>0</v>
      </c>
      <c r="G34" s="134"/>
      <c r="J34" s="82" t="s">
        <v>1830</v>
      </c>
    </row>
    <row r="35" spans="3:10">
      <c r="C35" s="1" t="s">
        <v>1831</v>
      </c>
      <c r="E35" s="134"/>
      <c r="F35" s="193">
        <f>SUM(F32:F34)</f>
        <v>0</v>
      </c>
      <c r="G35" s="134"/>
      <c r="H35" s="152"/>
      <c r="I35" s="192"/>
    </row>
    <row r="36" spans="3:10">
      <c r="E36" s="134"/>
      <c r="F36" s="134"/>
      <c r="G36" s="134"/>
      <c r="H36" s="152"/>
      <c r="I36" s="192"/>
    </row>
    <row r="37" spans="3:10">
      <c r="C37" s="40"/>
      <c r="E37" s="134"/>
      <c r="F37" s="134"/>
      <c r="G37" s="134"/>
      <c r="H37" s="153"/>
      <c r="I37" s="192"/>
    </row>
    <row r="38" spans="3:10">
      <c r="F38" s="154" t="s">
        <v>224</v>
      </c>
      <c r="G38" s="154"/>
    </row>
    <row r="39" spans="3:10">
      <c r="C39" t="s">
        <v>223</v>
      </c>
      <c r="F39" s="145">
        <f>_EN10</f>
        <v>0</v>
      </c>
      <c r="J39" t="s">
        <v>1760</v>
      </c>
    </row>
    <row r="40" spans="3:10">
      <c r="F40" s="152"/>
    </row>
    <row r="41" spans="3:10">
      <c r="F41" s="154" t="s">
        <v>224</v>
      </c>
      <c r="G41" s="154"/>
    </row>
    <row r="42" spans="3:10">
      <c r="C42" t="s">
        <v>1832</v>
      </c>
      <c r="F42" s="194">
        <f>_UE01</f>
        <v>0</v>
      </c>
      <c r="J42" s="82" t="s">
        <v>1833</v>
      </c>
    </row>
    <row r="43" spans="3:10">
      <c r="C43" t="s">
        <v>393</v>
      </c>
      <c r="F43" s="141">
        <f>_UE03</f>
        <v>0</v>
      </c>
      <c r="J43" s="82" t="s">
        <v>1834</v>
      </c>
    </row>
    <row r="44" spans="3:10">
      <c r="F44" s="145">
        <f>SUM(F42:F43)</f>
        <v>0</v>
      </c>
    </row>
    <row r="45" spans="3:10">
      <c r="F45" s="152"/>
    </row>
    <row r="46" spans="3:10">
      <c r="F46" s="152"/>
    </row>
    <row r="47" spans="3:10">
      <c r="F47" s="195" t="s">
        <v>1835</v>
      </c>
      <c r="H47" s="186" t="s">
        <v>1836</v>
      </c>
    </row>
    <row r="48" spans="3:10">
      <c r="F48" s="188" t="s">
        <v>1328</v>
      </c>
      <c r="H48" s="188" t="s">
        <v>1328</v>
      </c>
    </row>
    <row r="49" spans="3:10">
      <c r="C49" s="82" t="s">
        <v>1837</v>
      </c>
      <c r="F49" s="196" t="e">
        <f>F32/(12*$F$39)</f>
        <v>#DIV/0!</v>
      </c>
      <c r="H49" s="197" t="e">
        <f>F49*12</f>
        <v>#DIV/0!</v>
      </c>
    </row>
    <row r="50" spans="3:10">
      <c r="C50" s="82" t="s">
        <v>1838</v>
      </c>
      <c r="F50" s="196"/>
      <c r="H50" s="198" t="e">
        <f>-H32</f>
        <v>#DIV/0!</v>
      </c>
    </row>
    <row r="51" spans="3:10">
      <c r="C51" s="82"/>
      <c r="F51" s="196"/>
      <c r="H51" s="199" t="e">
        <f>SUM(H49:H50)</f>
        <v>#DIV/0!</v>
      </c>
    </row>
    <row r="52" spans="3:10">
      <c r="C52" s="40" t="s">
        <v>1750</v>
      </c>
      <c r="F52" s="200" t="str">
        <f>IF(_TEIL="I und II",IF(_EN10=0,0,(_UE10-_UE04+_BV10+_SE03+_SE07+_SE09-_AH10+_PA01-_BA22-_BA23-_BA21-_AH01-_AM01-_XX60-_ZH10-_GR10-_BA14)/(12*_EN10)),"")</f>
        <v/>
      </c>
      <c r="H52" s="201"/>
      <c r="I52" s="192"/>
      <c r="J52" s="202" t="s">
        <v>1839</v>
      </c>
    </row>
    <row r="53" spans="3:10">
      <c r="C53" s="40" t="s">
        <v>1752</v>
      </c>
      <c r="F53" s="203" t="e">
        <f>F49-F52</f>
        <v>#DIV/0!</v>
      </c>
      <c r="H53" s="201"/>
    </row>
    <row r="54" spans="3:10" ht="6.6" customHeight="1">
      <c r="C54" s="40"/>
      <c r="F54" s="195"/>
      <c r="H54" s="201"/>
    </row>
    <row r="55" spans="3:10">
      <c r="C55" s="40"/>
      <c r="F55" s="188" t="s">
        <v>1050</v>
      </c>
      <c r="H55" s="201"/>
    </row>
    <row r="56" spans="3:10">
      <c r="C56" s="82" t="s">
        <v>1840</v>
      </c>
      <c r="F56" s="189" t="e">
        <f>F32/$F$44%</f>
        <v>#DIV/0!</v>
      </c>
      <c r="H56" s="201"/>
    </row>
    <row r="57" spans="3:10">
      <c r="C57" s="40"/>
      <c r="F57" s="201" t="str">
        <f>_Z17</f>
        <v/>
      </c>
      <c r="H57" s="201"/>
      <c r="I57" s="192"/>
      <c r="J57" s="202" t="s">
        <v>1841</v>
      </c>
    </row>
    <row r="58" spans="3:10">
      <c r="C58" s="40"/>
      <c r="F58" s="203" t="e">
        <f>F56-F57</f>
        <v>#DIV/0!</v>
      </c>
      <c r="H58" s="201"/>
    </row>
    <row r="59" spans="3:10">
      <c r="F59" s="12"/>
      <c r="H59" s="189"/>
    </row>
    <row r="60" spans="3:10">
      <c r="F60" s="12"/>
      <c r="H60" s="189"/>
    </row>
    <row r="61" spans="3:10">
      <c r="F61" s="195" t="s">
        <v>1835</v>
      </c>
      <c r="H61" s="186" t="s">
        <v>1836</v>
      </c>
    </row>
    <row r="62" spans="3:10">
      <c r="F62" s="188" t="s">
        <v>1328</v>
      </c>
      <c r="H62" s="188" t="s">
        <v>1328</v>
      </c>
    </row>
    <row r="63" spans="3:10">
      <c r="C63" s="82" t="s">
        <v>1842</v>
      </c>
      <c r="F63" s="196" t="e">
        <f>F35/(12*$F$39)</f>
        <v>#DIV/0!</v>
      </c>
      <c r="H63" s="189" t="e">
        <f>F63*12</f>
        <v>#DIV/0!</v>
      </c>
    </row>
    <row r="64" spans="3:10">
      <c r="C64" s="82"/>
      <c r="F64" s="196"/>
      <c r="H64" s="198" t="e">
        <f>-H32</f>
        <v>#DIV/0!</v>
      </c>
    </row>
    <row r="65" spans="3:10">
      <c r="C65" s="82"/>
      <c r="F65" s="196"/>
      <c r="H65" s="199" t="e">
        <f>SUM(H63:H64)</f>
        <v>#DIV/0!</v>
      </c>
    </row>
    <row r="66" spans="3:10">
      <c r="C66" s="40"/>
      <c r="F66" s="200" t="str">
        <f>IF(_TEIL="I und II",IF(_EN10=0,0,(_UE10-_UE04+_BV10+_SE03+_SE07+_SE09-_AH10+_PA01-_BA22-_BA23-_BA21-_TI10-_AM01-_XX60-_ZH10-_GR10-_BA14)/(12*_EN10)),"")</f>
        <v/>
      </c>
      <c r="H66" s="200"/>
      <c r="I66" s="192"/>
      <c r="J66" s="202" t="s">
        <v>1843</v>
      </c>
    </row>
    <row r="67" spans="3:10">
      <c r="C67" s="40"/>
      <c r="F67" s="203" t="e">
        <f>F63-F66</f>
        <v>#DIV/0!</v>
      </c>
      <c r="H67" s="203"/>
    </row>
    <row r="68" spans="3:10" ht="6.6" customHeight="1"/>
    <row r="69" spans="3:10">
      <c r="C69" s="40"/>
      <c r="F69" s="188" t="s">
        <v>1050</v>
      </c>
      <c r="H69" s="201"/>
    </row>
    <row r="70" spans="3:10">
      <c r="C70" s="82" t="s">
        <v>1844</v>
      </c>
      <c r="F70" s="189" t="e">
        <f>F35/$F$44%</f>
        <v>#DIV/0!</v>
      </c>
      <c r="H70" s="201"/>
    </row>
    <row r="71" spans="3:10">
      <c r="C71" s="40"/>
      <c r="F71" s="201" t="str">
        <f>_Z18</f>
        <v/>
      </c>
      <c r="H71" s="201"/>
      <c r="I71" s="192"/>
      <c r="J71" s="202" t="s">
        <v>1845</v>
      </c>
    </row>
    <row r="72" spans="3:10">
      <c r="C72" s="40"/>
      <c r="F72" s="201" t="e">
        <f>F70-F71</f>
        <v>#DIV/0!</v>
      </c>
      <c r="H72" s="201"/>
    </row>
    <row r="73" spans="3:10">
      <c r="F73" s="12"/>
      <c r="H73" s="189"/>
    </row>
  </sheetData>
  <sheetProtection algorithmName="SHA-512" hashValue="RB/zB46s6txJ/wWO7ACytTIfTDLRiG5ziamvvJ3l6tyQFnclTbje1ijKipVq6luFlStxV6QmzW82sQjHnjI8PA==" saltValue="xtbjHCXiHSNLqRTTuI/Qsw==" spinCount="100000" sheet="1"/>
  <pageMargins left="0.75" right="0.27559055118110237" top="0.42" bottom="0" header="0.67" footer="0.51181102362204722"/>
  <pageSetup paperSize="9" scale="85" orientation="portrait" horizontalDpi="4294967292"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21">
    <pageSetUpPr fitToPage="1"/>
  </sheetPr>
  <dimension ref="A1:N60"/>
  <sheetViews>
    <sheetView showGridLines="0" workbookViewId="0">
      <selection activeCell="B2" sqref="B2"/>
    </sheetView>
  </sheetViews>
  <sheetFormatPr defaultColWidth="11.42578125" defaultRowHeight="12.75"/>
  <cols>
    <col min="1" max="1" width="4" customWidth="1"/>
    <col min="2" max="2" width="3.7109375" customWidth="1"/>
    <col min="3" max="3" width="35.7109375" customWidth="1"/>
    <col min="4" max="4" width="2.85546875" customWidth="1"/>
    <col min="5" max="5" width="7.28515625" customWidth="1"/>
    <col min="6" max="6" width="2.85546875" customWidth="1"/>
    <col min="7" max="8" width="12.85546875" style="51" customWidth="1"/>
    <col min="9" max="9" width="1" style="51" customWidth="1"/>
    <col min="10" max="10" width="8.85546875" customWidth="1"/>
    <col min="11" max="11" width="1.140625" customWidth="1"/>
    <col min="12" max="12" width="11.5703125" customWidth="1"/>
    <col min="13" max="14" width="1.42578125" customWidth="1"/>
  </cols>
  <sheetData>
    <row r="1" spans="1:12" ht="21" customHeight="1">
      <c r="A1" s="13"/>
    </row>
    <row r="2" spans="1:12" ht="18">
      <c r="B2" s="63" t="str">
        <f>"Verwaltungskostensätze für "&amp;_JAHR</f>
        <v xml:space="preserve">Verwaltungskostensätze für </v>
      </c>
      <c r="D2" s="13"/>
      <c r="E2" s="13"/>
      <c r="F2" s="13"/>
    </row>
    <row r="3" spans="1:12" ht="12" customHeight="1">
      <c r="B3" s="63"/>
      <c r="C3" s="13"/>
    </row>
    <row r="4" spans="1:12" ht="28.15" customHeight="1">
      <c r="B4" s="132"/>
      <c r="C4" s="69"/>
    </row>
    <row r="5" spans="1:12" ht="6" customHeight="1">
      <c r="B5" s="2"/>
      <c r="E5" s="48"/>
      <c r="G5" s="144"/>
      <c r="H5" s="144"/>
      <c r="J5" s="48"/>
      <c r="L5" s="48"/>
    </row>
    <row r="6" spans="1:12" ht="15.75">
      <c r="C6" s="2" t="s">
        <v>1846</v>
      </c>
      <c r="E6" s="185" t="s">
        <v>1847</v>
      </c>
      <c r="G6" s="185" t="s">
        <v>1526</v>
      </c>
      <c r="H6" s="185" t="s">
        <v>1848</v>
      </c>
      <c r="I6" s="185"/>
      <c r="J6" s="186"/>
      <c r="K6" s="49"/>
      <c r="L6" s="5" t="s">
        <v>1596</v>
      </c>
    </row>
    <row r="7" spans="1:12" ht="6" customHeight="1">
      <c r="B7" s="69"/>
      <c r="C7" s="69"/>
      <c r="D7" s="69"/>
      <c r="E7" s="69"/>
      <c r="F7" s="69"/>
      <c r="G7" s="187"/>
      <c r="H7" s="187"/>
      <c r="I7" s="185"/>
      <c r="J7" s="188"/>
      <c r="K7" s="49"/>
      <c r="L7" s="69"/>
    </row>
    <row r="9" spans="1:12">
      <c r="C9" s="8" t="s">
        <v>1849</v>
      </c>
    </row>
    <row r="10" spans="1:12">
      <c r="C10" s="82" t="s">
        <v>1850</v>
      </c>
      <c r="E10">
        <v>1</v>
      </c>
      <c r="G10">
        <f>_EE01</f>
        <v>0</v>
      </c>
      <c r="H10" s="134">
        <f>G10/E10</f>
        <v>0</v>
      </c>
      <c r="L10" s="82" t="s">
        <v>1851</v>
      </c>
    </row>
    <row r="11" spans="1:12">
      <c r="C11" s="82" t="s">
        <v>1852</v>
      </c>
      <c r="E11">
        <v>7</v>
      </c>
      <c r="G11">
        <f>_EE02</f>
        <v>0</v>
      </c>
      <c r="H11" s="134">
        <f>G11/E11</f>
        <v>0</v>
      </c>
      <c r="L11" s="82" t="s">
        <v>1853</v>
      </c>
    </row>
    <row r="12" spans="1:12">
      <c r="C12" s="82" t="s">
        <v>1854</v>
      </c>
      <c r="E12">
        <v>1</v>
      </c>
      <c r="G12">
        <f>_EE03</f>
        <v>0</v>
      </c>
      <c r="H12" s="134">
        <f>G12/E12</f>
        <v>0</v>
      </c>
      <c r="L12" s="82" t="s">
        <v>1855</v>
      </c>
    </row>
    <row r="13" spans="1:12">
      <c r="C13" s="82" t="s">
        <v>1856</v>
      </c>
      <c r="E13">
        <v>12</v>
      </c>
      <c r="G13">
        <f>_EE04</f>
        <v>0</v>
      </c>
      <c r="H13" s="135">
        <f>G13/E13</f>
        <v>0</v>
      </c>
      <c r="L13" s="82" t="s">
        <v>1857</v>
      </c>
    </row>
    <row r="14" spans="1:12">
      <c r="C14" s="1" t="s">
        <v>1858</v>
      </c>
      <c r="G14"/>
      <c r="H14" s="204">
        <f>SUM(H10:H13)</f>
        <v>0</v>
      </c>
    </row>
    <row r="15" spans="1:12" ht="24" customHeight="1">
      <c r="C15" s="8" t="s">
        <v>1859</v>
      </c>
      <c r="G15"/>
      <c r="H15" s="134"/>
    </row>
    <row r="16" spans="1:12">
      <c r="C16" s="82" t="s">
        <v>1860</v>
      </c>
      <c r="E16">
        <v>1</v>
      </c>
      <c r="G16">
        <f>_VE01</f>
        <v>0</v>
      </c>
      <c r="H16" s="134">
        <f>G16/E16</f>
        <v>0</v>
      </c>
      <c r="L16" s="82" t="s">
        <v>1861</v>
      </c>
    </row>
    <row r="17" spans="3:14">
      <c r="C17" s="82" t="s">
        <v>1852</v>
      </c>
      <c r="E17">
        <v>7</v>
      </c>
      <c r="G17">
        <f>_VE02</f>
        <v>0</v>
      </c>
      <c r="H17" s="134">
        <f>G17/E17</f>
        <v>0</v>
      </c>
      <c r="L17" s="82" t="s">
        <v>1862</v>
      </c>
    </row>
    <row r="18" spans="3:14">
      <c r="C18" s="82" t="s">
        <v>1854</v>
      </c>
      <c r="E18">
        <v>1</v>
      </c>
      <c r="G18">
        <f>_VE03</f>
        <v>0</v>
      </c>
      <c r="H18" s="134">
        <f>G18/E18</f>
        <v>0</v>
      </c>
      <c r="L18" s="82" t="s">
        <v>1863</v>
      </c>
    </row>
    <row r="19" spans="3:14">
      <c r="C19" s="82" t="s">
        <v>1856</v>
      </c>
      <c r="E19">
        <v>12</v>
      </c>
      <c r="G19">
        <f>_VE04</f>
        <v>0</v>
      </c>
      <c r="H19" s="135">
        <f>G19/E19</f>
        <v>0</v>
      </c>
      <c r="L19" s="82" t="s">
        <v>1864</v>
      </c>
    </row>
    <row r="20" spans="3:14">
      <c r="C20" s="1" t="s">
        <v>1865</v>
      </c>
      <c r="G20"/>
      <c r="H20" s="204">
        <f>SUM(H16:H19)</f>
        <v>0</v>
      </c>
    </row>
    <row r="21" spans="3:14" ht="24" customHeight="1" thickBot="1">
      <c r="C21" s="1" t="s">
        <v>1866</v>
      </c>
      <c r="G21"/>
      <c r="H21" s="205">
        <f>H14+H20</f>
        <v>0</v>
      </c>
    </row>
    <row r="22" spans="3:14" ht="13.5" thickTop="1">
      <c r="C22" s="82"/>
      <c r="G22"/>
      <c r="H22" s="134"/>
    </row>
    <row r="23" spans="3:14">
      <c r="C23" s="82"/>
      <c r="G23"/>
      <c r="H23" s="134"/>
    </row>
    <row r="24" spans="3:14">
      <c r="C24" s="82"/>
      <c r="G24"/>
      <c r="H24" s="134"/>
    </row>
    <row r="25" spans="3:14">
      <c r="C25" s="82"/>
      <c r="G25"/>
      <c r="H25" s="134"/>
    </row>
    <row r="26" spans="3:14" ht="6" customHeight="1">
      <c r="C26" s="82"/>
      <c r="E26" s="194"/>
      <c r="G26" s="144"/>
      <c r="H26" s="144"/>
    </row>
    <row r="27" spans="3:14">
      <c r="C27" s="82"/>
      <c r="E27" s="206" t="s">
        <v>1848</v>
      </c>
      <c r="G27" s="206" t="s">
        <v>1401</v>
      </c>
      <c r="H27" s="206"/>
    </row>
    <row r="28" spans="3:14" ht="6" customHeight="1">
      <c r="C28" s="82"/>
      <c r="E28" s="207"/>
      <c r="G28" s="187"/>
      <c r="H28" s="187"/>
    </row>
    <row r="29" spans="3:14">
      <c r="C29" s="82" t="s">
        <v>1867</v>
      </c>
      <c r="G29" s="134">
        <f>_BA14</f>
        <v>0</v>
      </c>
      <c r="H29"/>
      <c r="I29" s="134"/>
      <c r="J29" s="189"/>
      <c r="L29" s="82" t="s">
        <v>1826</v>
      </c>
    </row>
    <row r="30" spans="3:14">
      <c r="C30" s="82" t="s">
        <v>1868</v>
      </c>
      <c r="G30" s="135">
        <f>_BA15</f>
        <v>0</v>
      </c>
      <c r="H30" s="134"/>
      <c r="I30" s="134"/>
      <c r="L30" s="82" t="s">
        <v>1869</v>
      </c>
    </row>
    <row r="31" spans="3:14">
      <c r="G31" s="134">
        <f>SUM(G29:G30)</f>
        <v>0</v>
      </c>
      <c r="H31" s="134"/>
      <c r="I31" s="134"/>
    </row>
    <row r="32" spans="3:14">
      <c r="C32" s="1" t="s">
        <v>1870</v>
      </c>
      <c r="E32" s="208">
        <f>H21</f>
        <v>0</v>
      </c>
      <c r="F32" s="69"/>
      <c r="G32" s="133"/>
      <c r="H32" s="209" t="e">
        <f>G31/E32</f>
        <v>#DIV/0!</v>
      </c>
      <c r="I32" s="134"/>
      <c r="N32" s="1"/>
    </row>
    <row r="33" spans="3:12">
      <c r="C33" s="40" t="s">
        <v>1750</v>
      </c>
      <c r="H33" s="210" t="str">
        <f>_Z23</f>
        <v/>
      </c>
      <c r="J33" s="201"/>
      <c r="K33" s="192"/>
      <c r="L33" s="202" t="s">
        <v>1871</v>
      </c>
    </row>
    <row r="34" spans="3:12">
      <c r="C34" s="40" t="s">
        <v>1752</v>
      </c>
      <c r="H34" s="203" t="e">
        <f>H32-H33</f>
        <v>#DIV/0!</v>
      </c>
      <c r="J34" s="201"/>
    </row>
    <row r="35" spans="3:12" ht="6.6" customHeight="1">
      <c r="C35" s="40"/>
      <c r="E35" s="51"/>
      <c r="H35" s="195"/>
      <c r="J35" s="201"/>
    </row>
    <row r="36" spans="3:12">
      <c r="C36" s="40"/>
      <c r="E36" s="206" t="s">
        <v>1401</v>
      </c>
      <c r="J36" s="201"/>
    </row>
    <row r="37" spans="3:12" ht="6" customHeight="1">
      <c r="C37" s="40"/>
      <c r="E37" s="187"/>
      <c r="J37" s="201"/>
    </row>
    <row r="38" spans="3:12">
      <c r="C38" s="82" t="s">
        <v>1872</v>
      </c>
      <c r="H38" s="134">
        <f>_BA14</f>
        <v>0</v>
      </c>
      <c r="I38" s="134"/>
      <c r="J38" s="189"/>
      <c r="L38" s="82" t="s">
        <v>1826</v>
      </c>
    </row>
    <row r="39" spans="3:12">
      <c r="C39" s="82" t="s">
        <v>389</v>
      </c>
      <c r="G39" s="134">
        <f>_UE01</f>
        <v>0</v>
      </c>
      <c r="L39" t="s">
        <v>1833</v>
      </c>
    </row>
    <row r="40" spans="3:12">
      <c r="C40" s="82" t="s">
        <v>1873</v>
      </c>
      <c r="G40" s="134">
        <f>_UE03</f>
        <v>0</v>
      </c>
      <c r="L40" t="s">
        <v>1834</v>
      </c>
    </row>
    <row r="41" spans="3:12">
      <c r="C41" s="82" t="s">
        <v>1874</v>
      </c>
      <c r="G41" s="134">
        <f>-_ES11</f>
        <v>0</v>
      </c>
      <c r="L41" t="s">
        <v>1875</v>
      </c>
    </row>
    <row r="42" spans="3:12">
      <c r="C42" s="82" t="s">
        <v>1876</v>
      </c>
      <c r="G42" s="135">
        <f>-_ES12</f>
        <v>0</v>
      </c>
      <c r="L42" t="s">
        <v>1877</v>
      </c>
    </row>
    <row r="43" spans="3:12">
      <c r="G43" s="134"/>
      <c r="H43" s="208">
        <f>SUM(G39:G42)</f>
        <v>0</v>
      </c>
    </row>
    <row r="44" spans="3:12">
      <c r="C44" s="1" t="s">
        <v>1878</v>
      </c>
      <c r="H44" s="211" t="e">
        <f>H38/H43%</f>
        <v>#DIV/0!</v>
      </c>
      <c r="J44" s="201"/>
      <c r="K44" s="192"/>
      <c r="L44" s="202"/>
    </row>
    <row r="45" spans="3:12">
      <c r="H45" s="203" t="str">
        <f>IF(_TEIL="I und II",(_BA14)/(_UE01+_UE03-_ES11-_ES12)*100,"")</f>
        <v/>
      </c>
      <c r="J45" s="201"/>
      <c r="L45" s="202" t="s">
        <v>1879</v>
      </c>
    </row>
    <row r="46" spans="3:12">
      <c r="H46" s="203" t="e">
        <f>H44-H45</f>
        <v>#DIV/0!</v>
      </c>
    </row>
    <row r="50" spans="3:12">
      <c r="C50" s="82" t="s">
        <v>1872</v>
      </c>
      <c r="H50" s="134">
        <f>_BA14</f>
        <v>0</v>
      </c>
      <c r="I50" s="134"/>
      <c r="J50" s="189"/>
      <c r="L50" s="82" t="s">
        <v>1826</v>
      </c>
    </row>
    <row r="51" spans="3:12">
      <c r="C51" s="82" t="s">
        <v>1880</v>
      </c>
      <c r="H51" s="135">
        <f>_BA15</f>
        <v>0</v>
      </c>
      <c r="I51" s="134"/>
      <c r="J51" s="189"/>
      <c r="L51" s="82" t="s">
        <v>1869</v>
      </c>
    </row>
    <row r="52" spans="3:12">
      <c r="C52" s="82"/>
      <c r="H52" s="134">
        <f>SUM(H50:H51)</f>
        <v>0</v>
      </c>
      <c r="I52" s="134"/>
      <c r="J52" s="189"/>
      <c r="L52" s="82"/>
    </row>
    <row r="53" spans="3:12">
      <c r="C53" s="82" t="s">
        <v>1881</v>
      </c>
      <c r="G53" s="134">
        <f>_UE10</f>
        <v>0</v>
      </c>
      <c r="L53" s="82" t="s">
        <v>1792</v>
      </c>
    </row>
    <row r="54" spans="3:12">
      <c r="C54" s="82" t="s">
        <v>1882</v>
      </c>
      <c r="G54" s="134">
        <f>_UE20</f>
        <v>0</v>
      </c>
      <c r="L54" s="82" t="s">
        <v>1652</v>
      </c>
    </row>
    <row r="55" spans="3:12">
      <c r="C55" s="82" t="s">
        <v>1883</v>
      </c>
      <c r="G55" s="134">
        <f>_UE30</f>
        <v>0</v>
      </c>
      <c r="L55" s="82" t="s">
        <v>1654</v>
      </c>
    </row>
    <row r="56" spans="3:12">
      <c r="C56" s="82" t="s">
        <v>1884</v>
      </c>
      <c r="G56" s="135">
        <f>_UE40</f>
        <v>0</v>
      </c>
      <c r="L56" s="82" t="s">
        <v>1656</v>
      </c>
    </row>
    <row r="57" spans="3:12">
      <c r="G57" s="134"/>
      <c r="H57" s="208">
        <f>SUM(G53:G56)</f>
        <v>0</v>
      </c>
    </row>
    <row r="58" spans="3:12">
      <c r="C58" s="1" t="s">
        <v>1878</v>
      </c>
      <c r="H58" s="211" t="e">
        <f>H52/H57%</f>
        <v>#DIV/0!</v>
      </c>
      <c r="J58" s="201"/>
      <c r="K58" s="192"/>
      <c r="L58" s="202"/>
    </row>
    <row r="59" spans="3:12">
      <c r="H59" s="203" t="str">
        <f>IF(_TEIL="I und II",(_BA14+_BA15)/(_UE10+_UE20+_UE30+_UE40)*100,"")</f>
        <v/>
      </c>
      <c r="J59" s="201"/>
      <c r="L59" s="202" t="s">
        <v>1885</v>
      </c>
    </row>
    <row r="60" spans="3:12">
      <c r="H60" s="203" t="e">
        <f>H58-H59</f>
        <v>#DIV/0!</v>
      </c>
    </row>
  </sheetData>
  <sheetProtection algorithmName="SHA-512" hashValue="hGCv71dwzMwRY0gdY/p4lwPtpU1HMhoqAQmdnCKPbtx4HU/2RE8cOVqTh5WBAtXTe0ZA2dFxPrmqDpurkoqeqQ==" saltValue="FzmvHRxj7c0mwG9CyK1SNQ==" spinCount="100000" sheet="1"/>
  <pageMargins left="0.75" right="0.27559055118110237" top="0.42" bottom="0" header="0.67" footer="0.51181102362204722"/>
  <pageSetup paperSize="9" scale="88" orientation="portrait" horizontalDpi="4294967292" r:id="rId1"/>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22">
    <pageSetUpPr fitToPage="1"/>
  </sheetPr>
  <dimension ref="A1:M252"/>
  <sheetViews>
    <sheetView zoomScaleNormal="100" zoomScaleSheetLayoutView="75" workbookViewId="0">
      <selection sqref="A1:F1"/>
    </sheetView>
  </sheetViews>
  <sheetFormatPr defaultColWidth="11.42578125" defaultRowHeight="12.75"/>
  <cols>
    <col min="1" max="1" width="16.42578125" style="365" customWidth="1"/>
    <col min="2" max="2" width="55.28515625" style="365" customWidth="1"/>
    <col min="3" max="3" width="11.5703125" style="365" customWidth="1"/>
    <col min="4" max="4" width="42.85546875" style="365" customWidth="1"/>
    <col min="5" max="5" width="58.5703125" style="365" customWidth="1"/>
    <col min="6" max="6" width="40.140625" style="374" customWidth="1"/>
    <col min="7" max="7" width="13" style="365" customWidth="1"/>
    <col min="8" max="8" width="13" style="215" customWidth="1"/>
    <col min="9" max="16384" width="11.42578125" style="7"/>
  </cols>
  <sheetData>
    <row r="1" spans="1:8" s="213" customFormat="1" ht="26.25" customHeight="1">
      <c r="A1" s="443" t="s">
        <v>1886</v>
      </c>
      <c r="B1" s="444"/>
      <c r="C1" s="444"/>
      <c r="D1" s="444"/>
      <c r="E1" s="444"/>
      <c r="F1" s="444"/>
      <c r="G1" s="359"/>
      <c r="H1" s="212"/>
    </row>
    <row r="3" spans="1:8" s="11" customFormat="1">
      <c r="A3" s="360" t="s">
        <v>942</v>
      </c>
      <c r="B3" s="360" t="s">
        <v>1887</v>
      </c>
      <c r="C3" s="360" t="s">
        <v>944</v>
      </c>
      <c r="D3" s="360" t="s">
        <v>1888</v>
      </c>
      <c r="E3" s="360" t="s">
        <v>1889</v>
      </c>
      <c r="F3" s="361" t="s">
        <v>1890</v>
      </c>
      <c r="G3" s="362"/>
      <c r="H3" s="214"/>
    </row>
    <row r="4" spans="1:8">
      <c r="A4" s="572"/>
      <c r="B4" s="572"/>
      <c r="C4" s="572"/>
      <c r="D4" s="572"/>
      <c r="E4" s="572"/>
      <c r="F4" s="370"/>
      <c r="G4" s="573"/>
      <c r="H4" s="574"/>
    </row>
    <row r="5" spans="1:8" ht="15.75">
      <c r="A5" s="363" t="s">
        <v>950</v>
      </c>
      <c r="B5" s="572"/>
      <c r="C5" s="572"/>
      <c r="D5" s="572"/>
      <c r="E5" s="572"/>
      <c r="F5" s="370"/>
      <c r="G5" s="573"/>
      <c r="H5" s="574"/>
    </row>
    <row r="6" spans="1:8">
      <c r="A6" s="572"/>
      <c r="B6" s="572"/>
      <c r="C6" s="572"/>
      <c r="D6" s="572"/>
      <c r="E6" s="572"/>
      <c r="F6" s="370"/>
      <c r="G6" s="573"/>
      <c r="H6" s="575"/>
    </row>
    <row r="7" spans="1:8" ht="15.75">
      <c r="A7" s="364" t="s">
        <v>951</v>
      </c>
      <c r="B7" s="576"/>
      <c r="C7" s="576"/>
      <c r="D7" s="572"/>
      <c r="E7" s="572"/>
      <c r="F7" s="370"/>
      <c r="G7" s="577"/>
      <c r="H7" s="575"/>
    </row>
    <row r="8" spans="1:8">
      <c r="A8" s="572"/>
      <c r="B8" s="572"/>
      <c r="C8" s="572"/>
      <c r="D8" s="572"/>
      <c r="E8" s="572"/>
      <c r="F8" s="370"/>
      <c r="G8" s="573"/>
      <c r="H8" s="575"/>
    </row>
    <row r="9" spans="1:8">
      <c r="A9" s="366" t="s">
        <v>952</v>
      </c>
      <c r="B9" s="576"/>
      <c r="C9" s="576"/>
      <c r="D9" s="572"/>
      <c r="E9" s="572"/>
      <c r="F9" s="370"/>
      <c r="G9" s="577"/>
      <c r="H9" s="575"/>
    </row>
    <row r="10" spans="1:8">
      <c r="A10" s="366" t="s">
        <v>953</v>
      </c>
      <c r="B10" s="578" t="s">
        <v>379</v>
      </c>
      <c r="C10" s="579" t="s">
        <v>957</v>
      </c>
      <c r="D10" s="572" t="s">
        <v>1891</v>
      </c>
      <c r="E10" s="572"/>
      <c r="F10" s="367" t="s">
        <v>1892</v>
      </c>
      <c r="G10" s="573"/>
      <c r="H10" s="575"/>
    </row>
    <row r="11" spans="1:8" ht="25.5">
      <c r="A11" s="366" t="s">
        <v>955</v>
      </c>
      <c r="B11" s="268" t="s">
        <v>956</v>
      </c>
      <c r="C11" s="269" t="s">
        <v>957</v>
      </c>
      <c r="D11" s="572"/>
      <c r="E11" s="572"/>
      <c r="F11" s="367" t="s">
        <v>41</v>
      </c>
      <c r="G11" s="573"/>
      <c r="H11" s="575"/>
    </row>
    <row r="12" spans="1:8" ht="44.25" customHeight="1">
      <c r="A12" s="366" t="s">
        <v>958</v>
      </c>
      <c r="B12" s="368" t="s">
        <v>1893</v>
      </c>
      <c r="C12" s="579" t="s">
        <v>957</v>
      </c>
      <c r="D12" s="572" t="s">
        <v>1894</v>
      </c>
      <c r="E12" s="572"/>
      <c r="F12" s="367" t="s">
        <v>1895</v>
      </c>
      <c r="G12" s="573"/>
      <c r="H12" s="575"/>
    </row>
    <row r="13" spans="1:8" ht="142.5" customHeight="1">
      <c r="A13" s="366" t="s">
        <v>961</v>
      </c>
      <c r="B13" s="368" t="s">
        <v>1896</v>
      </c>
      <c r="C13" s="579" t="s">
        <v>957</v>
      </c>
      <c r="D13" s="382" t="s">
        <v>1897</v>
      </c>
      <c r="E13" s="572"/>
      <c r="F13" s="367" t="s">
        <v>1898</v>
      </c>
      <c r="G13" s="573"/>
      <c r="H13" s="575"/>
    </row>
    <row r="14" spans="1:8">
      <c r="A14" s="366" t="s">
        <v>964</v>
      </c>
      <c r="B14" s="578" t="s">
        <v>965</v>
      </c>
      <c r="C14" s="579" t="s">
        <v>957</v>
      </c>
      <c r="D14" s="572" t="s">
        <v>1899</v>
      </c>
      <c r="E14" s="572"/>
      <c r="F14" s="367" t="s">
        <v>1900</v>
      </c>
      <c r="G14" s="573"/>
      <c r="H14" s="575"/>
    </row>
    <row r="15" spans="1:8">
      <c r="A15" s="366" t="s">
        <v>966</v>
      </c>
      <c r="B15" s="578" t="s">
        <v>967</v>
      </c>
      <c r="C15" s="579" t="s">
        <v>957</v>
      </c>
      <c r="D15" s="572" t="s">
        <v>1901</v>
      </c>
      <c r="E15" s="572"/>
      <c r="F15" s="367" t="s">
        <v>1902</v>
      </c>
      <c r="G15" s="573"/>
      <c r="H15" s="574"/>
    </row>
    <row r="16" spans="1:8" ht="63.75">
      <c r="A16" s="366" t="s">
        <v>969</v>
      </c>
      <c r="B16" s="268" t="s">
        <v>970</v>
      </c>
      <c r="C16" s="579" t="s">
        <v>957</v>
      </c>
      <c r="D16" s="382" t="s">
        <v>1903</v>
      </c>
      <c r="E16" s="572"/>
      <c r="F16" s="367" t="s">
        <v>31</v>
      </c>
      <c r="G16" s="573"/>
      <c r="H16" s="574"/>
    </row>
    <row r="17" spans="1:8">
      <c r="A17" s="366" t="s">
        <v>971</v>
      </c>
      <c r="B17" s="578" t="s">
        <v>972</v>
      </c>
      <c r="C17" s="579" t="s">
        <v>957</v>
      </c>
      <c r="D17" s="572" t="s">
        <v>1904</v>
      </c>
      <c r="E17" s="572"/>
      <c r="F17" s="367" t="s">
        <v>1905</v>
      </c>
      <c r="G17" s="573"/>
      <c r="H17" s="574"/>
    </row>
    <row r="18" spans="1:8" ht="25.5">
      <c r="A18" s="366" t="s">
        <v>973</v>
      </c>
      <c r="B18" s="578" t="s">
        <v>974</v>
      </c>
      <c r="C18" s="579" t="s">
        <v>957</v>
      </c>
      <c r="D18" s="572"/>
      <c r="E18" s="572"/>
      <c r="F18" s="367" t="s">
        <v>1906</v>
      </c>
      <c r="G18" s="573"/>
      <c r="H18" s="574"/>
    </row>
    <row r="19" spans="1:8">
      <c r="A19" s="366" t="s">
        <v>975</v>
      </c>
      <c r="B19" s="578" t="s">
        <v>976</v>
      </c>
      <c r="C19" s="579" t="s">
        <v>957</v>
      </c>
      <c r="D19" s="572"/>
      <c r="E19" s="572"/>
      <c r="F19" s="367" t="s">
        <v>1907</v>
      </c>
      <c r="G19" s="573"/>
      <c r="H19" s="574"/>
    </row>
    <row r="20" spans="1:8" ht="15" customHeight="1">
      <c r="A20" s="366" t="s">
        <v>978</v>
      </c>
      <c r="B20" s="578" t="s">
        <v>979</v>
      </c>
      <c r="C20" s="579" t="s">
        <v>957</v>
      </c>
      <c r="D20" s="572" t="s">
        <v>1908</v>
      </c>
      <c r="E20" s="572"/>
      <c r="F20" s="367" t="s">
        <v>1909</v>
      </c>
      <c r="G20" s="573"/>
      <c r="H20" s="574"/>
    </row>
    <row r="21" spans="1:8" ht="165.75">
      <c r="A21" s="366" t="s">
        <v>981</v>
      </c>
      <c r="B21" s="368" t="s">
        <v>982</v>
      </c>
      <c r="C21" s="579" t="s">
        <v>957</v>
      </c>
      <c r="D21" s="382" t="s">
        <v>1910</v>
      </c>
      <c r="E21" s="572"/>
      <c r="F21" s="367" t="s">
        <v>1911</v>
      </c>
      <c r="G21" s="573"/>
      <c r="H21" s="574"/>
    </row>
    <row r="22" spans="1:8" ht="38.25">
      <c r="A22" s="366" t="s">
        <v>984</v>
      </c>
      <c r="B22" s="368" t="s">
        <v>1912</v>
      </c>
      <c r="C22" s="579" t="s">
        <v>1913</v>
      </c>
      <c r="D22" s="382"/>
      <c r="E22" s="572"/>
      <c r="F22" s="367" t="s">
        <v>1914</v>
      </c>
      <c r="G22" s="573"/>
      <c r="H22" s="574"/>
    </row>
    <row r="23" spans="1:8" ht="51">
      <c r="A23" s="366" t="s">
        <v>987</v>
      </c>
      <c r="B23" s="368" t="s">
        <v>1915</v>
      </c>
      <c r="C23" s="579" t="s">
        <v>957</v>
      </c>
      <c r="D23" s="382"/>
      <c r="E23" s="572"/>
      <c r="F23" s="369" t="s">
        <v>1916</v>
      </c>
      <c r="G23" s="573"/>
      <c r="H23" s="574"/>
    </row>
    <row r="24" spans="1:8" ht="38.25">
      <c r="A24" s="366" t="s">
        <v>989</v>
      </c>
      <c r="B24" s="368" t="s">
        <v>990</v>
      </c>
      <c r="C24" s="579" t="s">
        <v>1913</v>
      </c>
      <c r="D24" s="382"/>
      <c r="E24" s="572"/>
      <c r="F24" s="369" t="s">
        <v>1917</v>
      </c>
      <c r="G24" s="573"/>
      <c r="H24" s="574"/>
    </row>
    <row r="25" spans="1:8" ht="38.25">
      <c r="A25" s="366" t="s">
        <v>991</v>
      </c>
      <c r="B25" s="368" t="s">
        <v>992</v>
      </c>
      <c r="C25" s="579" t="s">
        <v>1913</v>
      </c>
      <c r="D25" s="382"/>
      <c r="E25" s="572"/>
      <c r="F25" s="369" t="s">
        <v>1918</v>
      </c>
      <c r="G25" s="573"/>
      <c r="H25" s="574"/>
    </row>
    <row r="26" spans="1:8">
      <c r="A26" s="366" t="s">
        <v>993</v>
      </c>
      <c r="B26" s="578" t="s">
        <v>994</v>
      </c>
      <c r="C26" s="579" t="s">
        <v>957</v>
      </c>
      <c r="D26" s="572"/>
      <c r="E26" s="572"/>
      <c r="F26" s="367" t="s">
        <v>1919</v>
      </c>
      <c r="G26" s="573"/>
      <c r="H26" s="574"/>
    </row>
    <row r="27" spans="1:8">
      <c r="A27" s="366" t="s">
        <v>996</v>
      </c>
      <c r="B27" s="578" t="s">
        <v>1920</v>
      </c>
      <c r="C27" s="579" t="s">
        <v>957</v>
      </c>
      <c r="D27" s="572"/>
      <c r="E27" s="572"/>
      <c r="F27" s="367" t="s">
        <v>1921</v>
      </c>
      <c r="G27" s="573"/>
      <c r="H27" s="574"/>
    </row>
    <row r="28" spans="1:8">
      <c r="A28" s="366" t="s">
        <v>998</v>
      </c>
      <c r="B28" s="578" t="s">
        <v>1922</v>
      </c>
      <c r="C28" s="579" t="s">
        <v>957</v>
      </c>
      <c r="D28" s="572"/>
      <c r="E28" s="572"/>
      <c r="F28" s="367" t="s">
        <v>1923</v>
      </c>
      <c r="G28" s="573"/>
      <c r="H28" s="574"/>
    </row>
    <row r="29" spans="1:8">
      <c r="A29" s="366" t="s">
        <v>1000</v>
      </c>
      <c r="B29" s="578" t="s">
        <v>1001</v>
      </c>
      <c r="C29" s="579" t="s">
        <v>957</v>
      </c>
      <c r="D29" s="572"/>
      <c r="E29" s="572"/>
      <c r="F29" s="367" t="s">
        <v>1924</v>
      </c>
      <c r="G29" s="573"/>
      <c r="H29" s="574"/>
    </row>
    <row r="30" spans="1:8">
      <c r="A30" s="366" t="s">
        <v>1002</v>
      </c>
      <c r="B30" s="578" t="s">
        <v>1003</v>
      </c>
      <c r="C30" s="579" t="s">
        <v>957</v>
      </c>
      <c r="D30" s="572"/>
      <c r="E30" s="572"/>
      <c r="F30" s="367" t="s">
        <v>1925</v>
      </c>
      <c r="G30" s="573"/>
      <c r="H30" s="574"/>
    </row>
    <row r="31" spans="1:8">
      <c r="A31" s="366" t="s">
        <v>1004</v>
      </c>
      <c r="B31" s="578" t="s">
        <v>1005</v>
      </c>
      <c r="C31" s="579" t="s">
        <v>957</v>
      </c>
      <c r="D31" s="572"/>
      <c r="E31" s="572"/>
      <c r="F31" s="367" t="s">
        <v>1926</v>
      </c>
      <c r="G31" s="573"/>
      <c r="H31" s="574"/>
    </row>
    <row r="32" spans="1:8">
      <c r="A32" s="366" t="s">
        <v>1006</v>
      </c>
      <c r="B32" s="578" t="s">
        <v>1007</v>
      </c>
      <c r="C32" s="579" t="s">
        <v>957</v>
      </c>
      <c r="D32" s="572"/>
      <c r="E32" s="572"/>
      <c r="F32" s="367" t="s">
        <v>1927</v>
      </c>
      <c r="G32" s="573"/>
      <c r="H32" s="574"/>
    </row>
    <row r="33" spans="1:8" ht="25.5">
      <c r="A33" s="366" t="s">
        <v>1009</v>
      </c>
      <c r="B33" s="578" t="s">
        <v>1010</v>
      </c>
      <c r="C33" s="579" t="s">
        <v>957</v>
      </c>
      <c r="D33" s="572"/>
      <c r="E33" s="572"/>
      <c r="F33" s="367" t="s">
        <v>1928</v>
      </c>
      <c r="G33" s="573"/>
      <c r="H33" s="574"/>
    </row>
    <row r="34" spans="1:8" ht="63.75">
      <c r="A34" s="366" t="s">
        <v>1011</v>
      </c>
      <c r="B34" s="578" t="s">
        <v>1012</v>
      </c>
      <c r="C34" s="579" t="s">
        <v>957</v>
      </c>
      <c r="D34" s="572"/>
      <c r="E34" s="572"/>
      <c r="F34" s="367" t="s">
        <v>1929</v>
      </c>
      <c r="G34" s="573"/>
      <c r="H34" s="574"/>
    </row>
    <row r="35" spans="1:8">
      <c r="A35" s="366" t="s">
        <v>1013</v>
      </c>
      <c r="B35" s="578" t="s">
        <v>1014</v>
      </c>
      <c r="C35" s="579" t="s">
        <v>957</v>
      </c>
      <c r="D35" s="572"/>
      <c r="E35" s="572"/>
      <c r="F35" s="367" t="s">
        <v>1930</v>
      </c>
      <c r="G35" s="573"/>
      <c r="H35" s="574"/>
    </row>
    <row r="36" spans="1:8">
      <c r="A36" s="366" t="s">
        <v>1015</v>
      </c>
      <c r="B36" s="578" t="s">
        <v>1016</v>
      </c>
      <c r="C36" s="579" t="s">
        <v>957</v>
      </c>
      <c r="D36" s="572"/>
      <c r="E36" s="572"/>
      <c r="F36" s="367" t="s">
        <v>1931</v>
      </c>
      <c r="G36" s="573"/>
      <c r="H36" s="574"/>
    </row>
    <row r="37" spans="1:8" ht="93" customHeight="1">
      <c r="A37" s="366" t="s">
        <v>1017</v>
      </c>
      <c r="B37" s="578" t="s">
        <v>1018</v>
      </c>
      <c r="C37" s="579" t="s">
        <v>957</v>
      </c>
      <c r="D37" s="382" t="s">
        <v>1932</v>
      </c>
      <c r="E37" s="370" t="s">
        <v>1933</v>
      </c>
      <c r="F37" s="367" t="s">
        <v>1934</v>
      </c>
      <c r="G37" s="573"/>
      <c r="H37" s="574"/>
    </row>
    <row r="38" spans="1:8" ht="63.75">
      <c r="A38" s="366" t="s">
        <v>1020</v>
      </c>
      <c r="B38" s="578" t="s">
        <v>1021</v>
      </c>
      <c r="C38" s="579" t="s">
        <v>957</v>
      </c>
      <c r="D38" s="382" t="s">
        <v>1935</v>
      </c>
      <c r="E38" s="572" t="s">
        <v>1936</v>
      </c>
      <c r="F38" s="367" t="s">
        <v>1937</v>
      </c>
      <c r="G38" s="573"/>
      <c r="H38" s="574"/>
    </row>
    <row r="39" spans="1:8" ht="25.5">
      <c r="A39" s="366" t="s">
        <v>1023</v>
      </c>
      <c r="B39" s="578" t="s">
        <v>1024</v>
      </c>
      <c r="C39" s="579" t="s">
        <v>957</v>
      </c>
      <c r="D39" s="370" t="s">
        <v>1938</v>
      </c>
      <c r="E39" s="572" t="s">
        <v>1936</v>
      </c>
      <c r="F39" s="369" t="s">
        <v>1939</v>
      </c>
      <c r="G39" s="573"/>
      <c r="H39" s="574"/>
    </row>
    <row r="40" spans="1:8" ht="25.5">
      <c r="A40" s="366" t="s">
        <v>1025</v>
      </c>
      <c r="B40" s="578" t="s">
        <v>1026</v>
      </c>
      <c r="C40" s="579" t="s">
        <v>957</v>
      </c>
      <c r="D40" s="370" t="s">
        <v>1940</v>
      </c>
      <c r="E40" s="572" t="s">
        <v>1936</v>
      </c>
      <c r="F40" s="369" t="s">
        <v>1941</v>
      </c>
      <c r="G40" s="573"/>
      <c r="H40" s="574"/>
    </row>
    <row r="41" spans="1:8">
      <c r="A41" s="366" t="s">
        <v>1027</v>
      </c>
      <c r="B41" s="578" t="s">
        <v>1028</v>
      </c>
      <c r="C41" s="579" t="s">
        <v>957</v>
      </c>
      <c r="D41" s="572"/>
      <c r="E41" s="572"/>
      <c r="F41" s="367" t="s">
        <v>1942</v>
      </c>
      <c r="G41" s="573"/>
      <c r="H41" s="574"/>
    </row>
    <row r="42" spans="1:8" hidden="1">
      <c r="A42" s="366" t="s">
        <v>1029</v>
      </c>
      <c r="B42" s="578" t="s">
        <v>292</v>
      </c>
      <c r="C42" s="579" t="s">
        <v>957</v>
      </c>
      <c r="D42" s="572"/>
      <c r="E42" s="572"/>
      <c r="F42" s="367" t="s">
        <v>1943</v>
      </c>
      <c r="G42" s="573"/>
      <c r="H42" s="574"/>
    </row>
    <row r="43" spans="1:8">
      <c r="A43" s="366"/>
      <c r="B43" s="578"/>
      <c r="C43" s="579"/>
      <c r="D43" s="572"/>
      <c r="E43" s="572"/>
      <c r="F43" s="580"/>
      <c r="G43" s="573"/>
      <c r="H43" s="574"/>
    </row>
    <row r="44" spans="1:8">
      <c r="A44" s="366" t="s">
        <v>1030</v>
      </c>
      <c r="B44" s="576"/>
      <c r="C44" s="579"/>
      <c r="D44" s="572"/>
      <c r="E44" s="572"/>
      <c r="F44" s="370"/>
      <c r="G44" s="577"/>
      <c r="H44" s="575"/>
    </row>
    <row r="45" spans="1:8">
      <c r="A45" s="366" t="s">
        <v>1031</v>
      </c>
      <c r="B45" s="578" t="s">
        <v>1032</v>
      </c>
      <c r="C45" s="579" t="s">
        <v>797</v>
      </c>
      <c r="D45" s="572"/>
      <c r="E45" s="572"/>
      <c r="F45" s="367" t="s">
        <v>1944</v>
      </c>
      <c r="G45" s="577"/>
      <c r="H45" s="575"/>
    </row>
    <row r="46" spans="1:8">
      <c r="A46" s="366" t="s">
        <v>1034</v>
      </c>
      <c r="B46" s="578" t="s">
        <v>1035</v>
      </c>
      <c r="C46" s="579" t="s">
        <v>797</v>
      </c>
      <c r="D46" s="572"/>
      <c r="E46" s="572"/>
      <c r="F46" s="369" t="s">
        <v>1945</v>
      </c>
      <c r="G46" s="577"/>
      <c r="H46" s="575"/>
    </row>
    <row r="47" spans="1:8">
      <c r="A47" s="366" t="s">
        <v>1036</v>
      </c>
      <c r="B47" s="578" t="s">
        <v>1037</v>
      </c>
      <c r="C47" s="579" t="s">
        <v>797</v>
      </c>
      <c r="D47" s="572"/>
      <c r="E47" s="572"/>
      <c r="F47" s="367" t="s">
        <v>236</v>
      </c>
      <c r="G47" s="577"/>
      <c r="H47" s="575"/>
    </row>
    <row r="48" spans="1:8">
      <c r="A48" s="366" t="s">
        <v>1038</v>
      </c>
      <c r="B48" s="578" t="s">
        <v>1039</v>
      </c>
      <c r="C48" s="579" t="s">
        <v>224</v>
      </c>
      <c r="D48" s="572"/>
      <c r="E48" s="572"/>
      <c r="F48" s="367" t="s">
        <v>226</v>
      </c>
      <c r="G48" s="577"/>
      <c r="H48" s="575"/>
    </row>
    <row r="49" spans="1:6" ht="25.5">
      <c r="A49" s="366" t="s">
        <v>1040</v>
      </c>
      <c r="B49" s="578" t="s">
        <v>1946</v>
      </c>
      <c r="C49" s="579" t="s">
        <v>224</v>
      </c>
      <c r="D49" s="572"/>
      <c r="E49" s="572"/>
      <c r="F49" s="369" t="s">
        <v>231</v>
      </c>
    </row>
    <row r="50" spans="1:6">
      <c r="A50" s="366" t="s">
        <v>1042</v>
      </c>
      <c r="B50" s="578" t="s">
        <v>1043</v>
      </c>
      <c r="C50" s="579" t="s">
        <v>224</v>
      </c>
      <c r="D50" s="572"/>
      <c r="E50" s="572"/>
      <c r="F50" s="367" t="s">
        <v>229</v>
      </c>
    </row>
    <row r="51" spans="1:6">
      <c r="A51" s="366" t="s">
        <v>1044</v>
      </c>
      <c r="B51" s="578" t="s">
        <v>1045</v>
      </c>
      <c r="C51" s="579" t="s">
        <v>224</v>
      </c>
      <c r="D51" s="572"/>
      <c r="E51" s="572"/>
      <c r="F51" s="369" t="s">
        <v>233</v>
      </c>
    </row>
    <row r="52" spans="1:6" ht="15.75">
      <c r="A52" s="364" t="s">
        <v>1046</v>
      </c>
      <c r="B52" s="576"/>
      <c r="C52" s="579"/>
      <c r="D52" s="572"/>
      <c r="E52" s="572"/>
      <c r="F52" s="370"/>
    </row>
    <row r="53" spans="1:6">
      <c r="A53" s="576"/>
      <c r="B53" s="576"/>
      <c r="C53" s="579"/>
      <c r="D53" s="572"/>
      <c r="E53" s="572"/>
      <c r="F53" s="580"/>
    </row>
    <row r="54" spans="1:6">
      <c r="A54" s="366" t="s">
        <v>1047</v>
      </c>
      <c r="B54" s="576"/>
      <c r="C54" s="579"/>
      <c r="D54" s="370"/>
      <c r="E54" s="572"/>
      <c r="F54" s="370"/>
    </row>
    <row r="55" spans="1:6" ht="89.25">
      <c r="A55" s="366" t="s">
        <v>1048</v>
      </c>
      <c r="B55" s="368" t="s">
        <v>1947</v>
      </c>
      <c r="C55" s="579" t="s">
        <v>1050</v>
      </c>
      <c r="D55" s="370" t="s">
        <v>1948</v>
      </c>
      <c r="E55" s="370" t="s">
        <v>1949</v>
      </c>
      <c r="F55" s="367" t="s">
        <v>1950</v>
      </c>
    </row>
    <row r="56" spans="1:6" ht="89.25">
      <c r="A56" s="366" t="s">
        <v>1052</v>
      </c>
      <c r="B56" s="368" t="s">
        <v>1053</v>
      </c>
      <c r="C56" s="579" t="s">
        <v>1050</v>
      </c>
      <c r="D56" s="370" t="s">
        <v>1951</v>
      </c>
      <c r="E56" s="370" t="s">
        <v>1952</v>
      </c>
      <c r="F56" s="367" t="s">
        <v>1953</v>
      </c>
    </row>
    <row r="57" spans="1:6" ht="102">
      <c r="A57" s="366" t="s">
        <v>1054</v>
      </c>
      <c r="B57" s="368" t="s">
        <v>1055</v>
      </c>
      <c r="C57" s="579" t="s">
        <v>1050</v>
      </c>
      <c r="D57" s="370" t="s">
        <v>1954</v>
      </c>
      <c r="E57" s="370" t="s">
        <v>1955</v>
      </c>
      <c r="F57" s="367" t="s">
        <v>1956</v>
      </c>
    </row>
    <row r="58" spans="1:6" ht="89.25">
      <c r="A58" s="366" t="s">
        <v>1057</v>
      </c>
      <c r="B58" s="368" t="s">
        <v>1058</v>
      </c>
      <c r="C58" s="579" t="s">
        <v>1050</v>
      </c>
      <c r="D58" s="370" t="s">
        <v>1957</v>
      </c>
      <c r="E58" s="370" t="s">
        <v>1958</v>
      </c>
      <c r="F58" s="367" t="s">
        <v>1959</v>
      </c>
    </row>
    <row r="59" spans="1:6" ht="38.25">
      <c r="A59" s="366" t="s">
        <v>1060</v>
      </c>
      <c r="B59" s="164" t="s">
        <v>1061</v>
      </c>
      <c r="C59" s="579" t="s">
        <v>1050</v>
      </c>
      <c r="D59" s="370"/>
      <c r="E59" s="370"/>
      <c r="F59" s="367" t="s">
        <v>47</v>
      </c>
    </row>
    <row r="60" spans="1:6" ht="51">
      <c r="A60" s="366" t="s">
        <v>1</v>
      </c>
      <c r="B60" s="368" t="s">
        <v>1960</v>
      </c>
      <c r="C60" s="579" t="s">
        <v>1050</v>
      </c>
      <c r="D60" s="370"/>
      <c r="E60" s="370"/>
      <c r="F60" s="369" t="s">
        <v>1961</v>
      </c>
    </row>
    <row r="61" spans="1:6" ht="63.75">
      <c r="A61" s="366" t="s">
        <v>1063</v>
      </c>
      <c r="B61" s="368" t="s">
        <v>1064</v>
      </c>
      <c r="C61" s="579" t="s">
        <v>1050</v>
      </c>
      <c r="D61" s="370" t="s">
        <v>1962</v>
      </c>
      <c r="E61" s="370" t="s">
        <v>1963</v>
      </c>
      <c r="F61" s="367" t="s">
        <v>1964</v>
      </c>
    </row>
    <row r="62" spans="1:6" ht="38.25">
      <c r="A62" s="366" t="s">
        <v>1065</v>
      </c>
      <c r="B62" s="368" t="s">
        <v>1066</v>
      </c>
      <c r="C62" s="579" t="s">
        <v>1050</v>
      </c>
      <c r="D62" s="370"/>
      <c r="E62" s="370"/>
      <c r="F62" s="369" t="s">
        <v>1965</v>
      </c>
    </row>
    <row r="63" spans="1:6" ht="51">
      <c r="A63" s="366" t="s">
        <v>1067</v>
      </c>
      <c r="B63" s="368" t="s">
        <v>1068</v>
      </c>
      <c r="C63" s="579" t="s">
        <v>1050</v>
      </c>
      <c r="D63" s="370"/>
      <c r="E63" s="382" t="s">
        <v>1966</v>
      </c>
      <c r="F63" s="369" t="s">
        <v>1967</v>
      </c>
    </row>
    <row r="64" spans="1:6" ht="25.5">
      <c r="A64" s="366" t="s">
        <v>1070</v>
      </c>
      <c r="B64" s="368" t="s">
        <v>1968</v>
      </c>
      <c r="C64" s="579" t="s">
        <v>1050</v>
      </c>
      <c r="D64" s="370" t="s">
        <v>1969</v>
      </c>
      <c r="E64" s="370"/>
      <c r="F64" s="369" t="s">
        <v>1970</v>
      </c>
    </row>
    <row r="65" spans="1:6" ht="63.75">
      <c r="A65" s="366" t="s">
        <v>1072</v>
      </c>
      <c r="B65" s="164" t="s">
        <v>1073</v>
      </c>
      <c r="C65" s="579" t="s">
        <v>1050</v>
      </c>
      <c r="D65" s="370" t="s">
        <v>1971</v>
      </c>
      <c r="E65" s="370"/>
      <c r="F65" s="369" t="s">
        <v>50</v>
      </c>
    </row>
    <row r="66" spans="1:6" ht="42.75" customHeight="1">
      <c r="A66" s="366" t="s">
        <v>1074</v>
      </c>
      <c r="B66" s="368" t="s">
        <v>1075</v>
      </c>
      <c r="C66" s="579" t="s">
        <v>1050</v>
      </c>
      <c r="D66" s="370" t="s">
        <v>1972</v>
      </c>
      <c r="E66" s="370" t="s">
        <v>1973</v>
      </c>
      <c r="F66" s="367" t="s">
        <v>1974</v>
      </c>
    </row>
    <row r="67" spans="1:6" ht="63.75">
      <c r="A67" s="366" t="s">
        <v>1077</v>
      </c>
      <c r="B67" s="368" t="s">
        <v>1078</v>
      </c>
      <c r="C67" s="579" t="s">
        <v>1050</v>
      </c>
      <c r="D67" s="370" t="s">
        <v>1975</v>
      </c>
      <c r="E67" s="370" t="s">
        <v>1976</v>
      </c>
      <c r="F67" s="367" t="s">
        <v>1977</v>
      </c>
    </row>
    <row r="68" spans="1:6">
      <c r="A68" s="366" t="s">
        <v>1080</v>
      </c>
      <c r="B68" s="576"/>
      <c r="C68" s="579"/>
      <c r="D68" s="579"/>
      <c r="E68" s="579"/>
      <c r="F68" s="367"/>
    </row>
    <row r="69" spans="1:6" ht="63.75">
      <c r="A69" s="366" t="s">
        <v>1081</v>
      </c>
      <c r="B69" s="368" t="s">
        <v>1978</v>
      </c>
      <c r="C69" s="579" t="s">
        <v>1050</v>
      </c>
      <c r="D69" s="370" t="s">
        <v>1979</v>
      </c>
      <c r="E69" s="370" t="s">
        <v>1980</v>
      </c>
      <c r="F69" s="367" t="s">
        <v>1981</v>
      </c>
    </row>
    <row r="70" spans="1:6" ht="51">
      <c r="A70" s="368" t="s">
        <v>1084</v>
      </c>
      <c r="B70" s="368" t="s">
        <v>1982</v>
      </c>
      <c r="C70" s="581" t="s">
        <v>1050</v>
      </c>
      <c r="D70" s="370" t="s">
        <v>1983</v>
      </c>
      <c r="E70" s="370" t="s">
        <v>1984</v>
      </c>
      <c r="F70" s="367" t="s">
        <v>1985</v>
      </c>
    </row>
    <row r="71" spans="1:6" ht="38.25">
      <c r="A71" s="368" t="s">
        <v>1086</v>
      </c>
      <c r="B71" s="368" t="s">
        <v>1986</v>
      </c>
      <c r="C71" s="581" t="s">
        <v>1050</v>
      </c>
      <c r="D71" s="370"/>
      <c r="E71" s="370"/>
      <c r="F71" s="369" t="s">
        <v>1987</v>
      </c>
    </row>
    <row r="72" spans="1:6" ht="51">
      <c r="A72" s="368" t="s">
        <v>1088</v>
      </c>
      <c r="B72" s="368" t="s">
        <v>1988</v>
      </c>
      <c r="C72" s="581" t="s">
        <v>1050</v>
      </c>
      <c r="D72" s="370"/>
      <c r="E72" s="370"/>
      <c r="F72" s="369" t="s">
        <v>1989</v>
      </c>
    </row>
    <row r="73" spans="1:6" ht="25.5">
      <c r="A73" s="368" t="s">
        <v>18</v>
      </c>
      <c r="B73" s="164" t="s">
        <v>1090</v>
      </c>
      <c r="C73" s="581" t="s">
        <v>1050</v>
      </c>
      <c r="D73" s="370"/>
      <c r="E73" s="370"/>
      <c r="F73" s="369" t="s">
        <v>15</v>
      </c>
    </row>
    <row r="74" spans="1:6" ht="38.25">
      <c r="A74" s="368" t="s">
        <v>1091</v>
      </c>
      <c r="B74" s="164" t="s">
        <v>1092</v>
      </c>
      <c r="C74" s="581" t="s">
        <v>1050</v>
      </c>
      <c r="D74" s="370" t="s">
        <v>1990</v>
      </c>
      <c r="E74" s="370"/>
      <c r="F74" s="369" t="s">
        <v>35</v>
      </c>
    </row>
    <row r="75" spans="1:6" ht="25.5">
      <c r="A75" s="368" t="s">
        <v>1093</v>
      </c>
      <c r="B75" s="164" t="s">
        <v>1094</v>
      </c>
      <c r="C75" s="581" t="s">
        <v>1050</v>
      </c>
      <c r="D75" s="370" t="s">
        <v>1990</v>
      </c>
      <c r="E75" s="370"/>
      <c r="F75" s="369" t="s">
        <v>37</v>
      </c>
    </row>
    <row r="76" spans="1:6" ht="38.25">
      <c r="A76" s="368" t="s">
        <v>1095</v>
      </c>
      <c r="B76" s="368" t="s">
        <v>1991</v>
      </c>
      <c r="C76" s="581" t="s">
        <v>1050</v>
      </c>
      <c r="D76" s="370"/>
      <c r="E76" s="370"/>
      <c r="F76" s="369" t="s">
        <v>1992</v>
      </c>
    </row>
    <row r="77" spans="1:6" ht="51">
      <c r="A77" s="366" t="s">
        <v>1097</v>
      </c>
      <c r="B77" s="368" t="s">
        <v>1993</v>
      </c>
      <c r="C77" s="579" t="s">
        <v>1050</v>
      </c>
      <c r="D77" s="370" t="s">
        <v>1994</v>
      </c>
      <c r="E77" s="370" t="s">
        <v>1995</v>
      </c>
      <c r="F77" s="367" t="s">
        <v>1996</v>
      </c>
    </row>
    <row r="78" spans="1:6" ht="38.25">
      <c r="A78" s="366" t="s">
        <v>1099</v>
      </c>
      <c r="B78" s="368" t="s">
        <v>1997</v>
      </c>
      <c r="C78" s="579" t="s">
        <v>1050</v>
      </c>
      <c r="D78" s="370"/>
      <c r="E78" s="370"/>
      <c r="F78" s="369" t="s">
        <v>1998</v>
      </c>
    </row>
    <row r="79" spans="1:6" ht="51">
      <c r="A79" s="366" t="s">
        <v>1101</v>
      </c>
      <c r="B79" s="164" t="s">
        <v>1102</v>
      </c>
      <c r="C79" s="269" t="s">
        <v>1050</v>
      </c>
      <c r="D79" s="370"/>
      <c r="E79" s="370"/>
      <c r="F79" s="369" t="s">
        <v>43</v>
      </c>
    </row>
    <row r="80" spans="1:6" ht="25.5">
      <c r="A80" s="366" t="s">
        <v>1103</v>
      </c>
      <c r="B80" s="164" t="s">
        <v>1104</v>
      </c>
      <c r="C80" s="582" t="s">
        <v>1050</v>
      </c>
      <c r="D80" s="370" t="s">
        <v>1990</v>
      </c>
      <c r="E80" s="370"/>
      <c r="F80" s="369" t="s">
        <v>45</v>
      </c>
    </row>
    <row r="81" spans="1:13" ht="25.5">
      <c r="A81" s="366" t="s">
        <v>1105</v>
      </c>
      <c r="B81" s="368" t="s">
        <v>1106</v>
      </c>
      <c r="C81" s="579" t="s">
        <v>1050</v>
      </c>
      <c r="D81" s="370" t="s">
        <v>1999</v>
      </c>
      <c r="E81" s="370" t="s">
        <v>1995</v>
      </c>
      <c r="F81" s="367" t="s">
        <v>2000</v>
      </c>
      <c r="G81" s="577"/>
      <c r="H81" s="575"/>
      <c r="I81" s="82"/>
      <c r="J81" s="82"/>
      <c r="K81" s="82"/>
      <c r="L81" s="82"/>
      <c r="M81" s="82"/>
    </row>
    <row r="82" spans="1:13" ht="51">
      <c r="A82" s="366" t="s">
        <v>1107</v>
      </c>
      <c r="B82" s="368" t="s">
        <v>1108</v>
      </c>
      <c r="C82" s="579" t="s">
        <v>1050</v>
      </c>
      <c r="D82" s="370" t="s">
        <v>2001</v>
      </c>
      <c r="E82" s="370" t="s">
        <v>2002</v>
      </c>
      <c r="F82" s="367" t="s">
        <v>2003</v>
      </c>
      <c r="G82" s="573"/>
      <c r="H82" s="574"/>
      <c r="I82" s="82"/>
      <c r="J82" s="82"/>
      <c r="K82" s="82"/>
      <c r="L82" s="82"/>
      <c r="M82" s="583"/>
    </row>
    <row r="83" spans="1:13" ht="51">
      <c r="A83" s="368" t="s">
        <v>1110</v>
      </c>
      <c r="B83" s="368" t="s">
        <v>2004</v>
      </c>
      <c r="C83" s="581" t="s">
        <v>1050</v>
      </c>
      <c r="D83" s="370" t="s">
        <v>2005</v>
      </c>
      <c r="E83" s="382"/>
      <c r="F83" s="367" t="s">
        <v>2006</v>
      </c>
      <c r="G83" s="573"/>
      <c r="H83" s="574"/>
      <c r="I83" s="82"/>
      <c r="J83" s="82"/>
      <c r="K83" s="82"/>
      <c r="L83" s="82"/>
      <c r="M83" s="583"/>
    </row>
    <row r="84" spans="1:13" ht="25.5">
      <c r="A84" s="368" t="s">
        <v>1112</v>
      </c>
      <c r="B84" s="368" t="s">
        <v>1113</v>
      </c>
      <c r="C84" s="581" t="s">
        <v>1050</v>
      </c>
      <c r="D84" s="370"/>
      <c r="E84" s="382"/>
      <c r="F84" s="369" t="s">
        <v>2007</v>
      </c>
      <c r="G84" s="573"/>
      <c r="H84" s="574"/>
      <c r="I84" s="82"/>
      <c r="J84" s="82"/>
      <c r="K84" s="82"/>
      <c r="L84" s="82"/>
      <c r="M84" s="583"/>
    </row>
    <row r="85" spans="1:13" ht="63.75">
      <c r="A85" s="366" t="s">
        <v>1114</v>
      </c>
      <c r="B85" s="368" t="s">
        <v>1115</v>
      </c>
      <c r="C85" s="579" t="s">
        <v>1050</v>
      </c>
      <c r="D85" s="370" t="s">
        <v>2008</v>
      </c>
      <c r="E85" s="370" t="s">
        <v>2009</v>
      </c>
      <c r="F85" s="367" t="s">
        <v>2010</v>
      </c>
      <c r="G85" s="577"/>
      <c r="H85" s="575"/>
      <c r="I85" s="82"/>
      <c r="J85" s="82"/>
      <c r="K85" s="82"/>
      <c r="L85" s="82"/>
      <c r="M85" s="82"/>
    </row>
    <row r="86" spans="1:13" ht="38.25">
      <c r="A86" s="366" t="s">
        <v>1117</v>
      </c>
      <c r="B86" s="368" t="s">
        <v>1118</v>
      </c>
      <c r="C86" s="579" t="s">
        <v>1050</v>
      </c>
      <c r="D86" s="370"/>
      <c r="E86" s="370"/>
      <c r="F86" s="369" t="s">
        <v>2011</v>
      </c>
      <c r="G86" s="577"/>
      <c r="H86" s="575"/>
      <c r="I86" s="82"/>
      <c r="J86" s="82"/>
      <c r="K86" s="82"/>
      <c r="L86" s="82"/>
      <c r="M86" s="82"/>
    </row>
    <row r="87" spans="1:13" ht="25.5">
      <c r="A87" s="366" t="s">
        <v>1119</v>
      </c>
      <c r="B87" s="368" t="s">
        <v>1120</v>
      </c>
      <c r="C87" s="579" t="s">
        <v>1050</v>
      </c>
      <c r="D87" s="370" t="s">
        <v>2012</v>
      </c>
      <c r="E87" s="370" t="s">
        <v>2009</v>
      </c>
      <c r="F87" s="367" t="s">
        <v>2013</v>
      </c>
      <c r="G87" s="577"/>
      <c r="H87" s="575"/>
      <c r="I87" s="82"/>
      <c r="J87" s="82"/>
      <c r="K87" s="82"/>
      <c r="L87" s="82"/>
      <c r="M87" s="82"/>
    </row>
    <row r="88" spans="1:13" ht="25.5">
      <c r="A88" s="366" t="s">
        <v>1122</v>
      </c>
      <c r="B88" s="368" t="s">
        <v>2014</v>
      </c>
      <c r="C88" s="579" t="s">
        <v>1050</v>
      </c>
      <c r="D88" s="370"/>
      <c r="E88" s="370"/>
      <c r="F88" s="369" t="s">
        <v>2015</v>
      </c>
      <c r="G88" s="577"/>
      <c r="H88" s="575"/>
      <c r="I88" s="82"/>
      <c r="J88" s="82"/>
      <c r="K88" s="82"/>
      <c r="L88" s="82"/>
      <c r="M88" s="82"/>
    </row>
    <row r="89" spans="1:13" ht="25.5">
      <c r="A89" s="366" t="s">
        <v>1124</v>
      </c>
      <c r="B89" s="368" t="s">
        <v>1125</v>
      </c>
      <c r="C89" s="579" t="s">
        <v>1050</v>
      </c>
      <c r="D89" s="370" t="s">
        <v>2016</v>
      </c>
      <c r="E89" s="370" t="s">
        <v>2017</v>
      </c>
      <c r="F89" s="367" t="s">
        <v>2018</v>
      </c>
      <c r="G89" s="577"/>
      <c r="H89" s="575"/>
      <c r="I89" s="82"/>
      <c r="J89" s="82"/>
      <c r="K89" s="82"/>
      <c r="L89" s="82"/>
      <c r="M89" s="82"/>
    </row>
    <row r="90" spans="1:13" ht="25.5">
      <c r="A90" s="368" t="s">
        <v>1127</v>
      </c>
      <c r="B90" s="368" t="s">
        <v>1128</v>
      </c>
      <c r="C90" s="581" t="s">
        <v>1129</v>
      </c>
      <c r="D90" s="370"/>
      <c r="E90" s="382"/>
      <c r="F90" s="367" t="s">
        <v>2019</v>
      </c>
      <c r="G90" s="577"/>
      <c r="H90" s="575"/>
      <c r="I90" s="82"/>
      <c r="J90" s="82"/>
      <c r="K90" s="82"/>
      <c r="L90" s="82"/>
      <c r="M90" s="82"/>
    </row>
    <row r="91" spans="1:13" ht="38.25">
      <c r="A91" s="368" t="s">
        <v>1130</v>
      </c>
      <c r="B91" s="368" t="s">
        <v>1131</v>
      </c>
      <c r="C91" s="581" t="s">
        <v>1129</v>
      </c>
      <c r="D91" s="370"/>
      <c r="E91" s="382"/>
      <c r="F91" s="369" t="s">
        <v>2020</v>
      </c>
      <c r="G91" s="577"/>
      <c r="H91" s="575"/>
      <c r="I91" s="82"/>
      <c r="J91" s="82"/>
      <c r="K91" s="82"/>
      <c r="L91" s="82"/>
      <c r="M91" s="82"/>
    </row>
    <row r="92" spans="1:13" ht="38.25">
      <c r="A92" s="366" t="s">
        <v>1132</v>
      </c>
      <c r="B92" s="368" t="s">
        <v>1133</v>
      </c>
      <c r="C92" s="579" t="s">
        <v>1050</v>
      </c>
      <c r="D92" s="370" t="s">
        <v>2021</v>
      </c>
      <c r="E92" s="370" t="s">
        <v>2022</v>
      </c>
      <c r="F92" s="367" t="s">
        <v>2023</v>
      </c>
      <c r="G92" s="577"/>
      <c r="H92" s="575"/>
      <c r="I92" s="82"/>
      <c r="J92" s="82"/>
      <c r="K92" s="82"/>
      <c r="L92" s="82"/>
      <c r="M92" s="82"/>
    </row>
    <row r="93" spans="1:13" ht="51">
      <c r="A93" s="366" t="s">
        <v>1135</v>
      </c>
      <c r="B93" s="368" t="s">
        <v>1136</v>
      </c>
      <c r="C93" s="579" t="s">
        <v>1050</v>
      </c>
      <c r="D93" s="370" t="s">
        <v>2024</v>
      </c>
      <c r="E93" s="370" t="s">
        <v>2025</v>
      </c>
      <c r="F93" s="367" t="s">
        <v>2026</v>
      </c>
      <c r="G93" s="577"/>
      <c r="H93" s="575"/>
      <c r="I93" s="82"/>
      <c r="J93" s="82"/>
      <c r="K93" s="82"/>
      <c r="L93" s="82"/>
      <c r="M93" s="82"/>
    </row>
    <row r="94" spans="1:13" ht="51">
      <c r="A94" s="366" t="s">
        <v>1138</v>
      </c>
      <c r="B94" s="368" t="s">
        <v>1139</v>
      </c>
      <c r="C94" s="579" t="s">
        <v>1050</v>
      </c>
      <c r="D94" s="370"/>
      <c r="E94" s="370"/>
      <c r="F94" s="369" t="s">
        <v>2027</v>
      </c>
      <c r="G94" s="577"/>
      <c r="H94" s="575"/>
      <c r="I94" s="82"/>
      <c r="J94" s="82"/>
      <c r="K94" s="82"/>
      <c r="L94" s="82"/>
      <c r="M94" s="82"/>
    </row>
    <row r="95" spans="1:13" ht="38.25">
      <c r="A95" s="366" t="s">
        <v>1140</v>
      </c>
      <c r="B95" s="368" t="s">
        <v>1141</v>
      </c>
      <c r="C95" s="579" t="s">
        <v>1050</v>
      </c>
      <c r="D95" s="370" t="s">
        <v>2028</v>
      </c>
      <c r="E95" s="370" t="s">
        <v>2029</v>
      </c>
      <c r="F95" s="367" t="s">
        <v>2030</v>
      </c>
      <c r="G95" s="577"/>
      <c r="H95" s="575"/>
      <c r="I95" s="82"/>
      <c r="J95" s="82"/>
      <c r="K95" s="82"/>
      <c r="L95" s="82"/>
      <c r="M95" s="82"/>
    </row>
    <row r="96" spans="1:13" ht="25.5">
      <c r="A96" s="366" t="s">
        <v>1143</v>
      </c>
      <c r="B96" s="368" t="s">
        <v>1144</v>
      </c>
      <c r="C96" s="579" t="s">
        <v>1050</v>
      </c>
      <c r="D96" s="370"/>
      <c r="E96" s="370"/>
      <c r="F96" s="369" t="s">
        <v>2031</v>
      </c>
      <c r="G96" s="577"/>
      <c r="H96" s="575"/>
      <c r="I96" s="82"/>
      <c r="J96" s="82"/>
      <c r="K96" s="82"/>
      <c r="L96" s="82"/>
      <c r="M96" s="82"/>
    </row>
    <row r="97" spans="1:11" ht="38.25">
      <c r="A97" s="366" t="s">
        <v>1145</v>
      </c>
      <c r="B97" s="368" t="s">
        <v>1146</v>
      </c>
      <c r="C97" s="579" t="s">
        <v>1050</v>
      </c>
      <c r="D97" s="370" t="s">
        <v>2032</v>
      </c>
      <c r="E97" s="370" t="s">
        <v>2033</v>
      </c>
      <c r="F97" s="367" t="s">
        <v>2034</v>
      </c>
      <c r="G97" s="577"/>
      <c r="H97" s="575"/>
      <c r="I97" s="82"/>
      <c r="J97" s="82"/>
      <c r="K97" s="82"/>
    </row>
    <row r="98" spans="1:11" ht="25.5">
      <c r="A98" s="366" t="s">
        <v>1147</v>
      </c>
      <c r="B98" s="368" t="s">
        <v>1148</v>
      </c>
      <c r="C98" s="579" t="s">
        <v>1050</v>
      </c>
      <c r="D98" s="370"/>
      <c r="E98" s="370"/>
      <c r="F98" s="369" t="s">
        <v>2035</v>
      </c>
      <c r="G98" s="577"/>
      <c r="H98" s="575"/>
      <c r="I98" s="82"/>
      <c r="J98" s="82"/>
      <c r="K98" s="82"/>
    </row>
    <row r="99" spans="1:11" ht="38.25">
      <c r="A99" s="366" t="s">
        <v>1149</v>
      </c>
      <c r="B99" s="368" t="s">
        <v>1150</v>
      </c>
      <c r="C99" s="579" t="s">
        <v>1151</v>
      </c>
      <c r="D99" s="370" t="s">
        <v>2036</v>
      </c>
      <c r="E99" s="370" t="s">
        <v>2037</v>
      </c>
      <c r="F99" s="367" t="s">
        <v>2038</v>
      </c>
      <c r="G99" s="577"/>
      <c r="H99" s="575"/>
      <c r="I99" s="82"/>
      <c r="J99" s="82"/>
      <c r="K99" s="82"/>
    </row>
    <row r="100" spans="1:11" ht="114.75">
      <c r="A100" s="366" t="s">
        <v>1153</v>
      </c>
      <c r="B100" s="368" t="s">
        <v>1154</v>
      </c>
      <c r="C100" s="579" t="s">
        <v>1151</v>
      </c>
      <c r="D100" s="370" t="s">
        <v>2039</v>
      </c>
      <c r="E100" s="370"/>
      <c r="F100" s="369" t="s">
        <v>2040</v>
      </c>
      <c r="G100" s="577"/>
      <c r="H100" s="575"/>
      <c r="I100" s="82"/>
      <c r="J100" s="82"/>
      <c r="K100" s="82"/>
    </row>
    <row r="101" spans="1:11" ht="38.25">
      <c r="A101" s="366" t="s">
        <v>1155</v>
      </c>
      <c r="B101" s="368" t="s">
        <v>2041</v>
      </c>
      <c r="C101" s="579" t="s">
        <v>1050</v>
      </c>
      <c r="D101" s="370" t="s">
        <v>2042</v>
      </c>
      <c r="E101" s="370" t="s">
        <v>2043</v>
      </c>
      <c r="F101" s="367" t="s">
        <v>2044</v>
      </c>
      <c r="G101" s="577"/>
      <c r="H101" s="575"/>
      <c r="I101" s="82"/>
      <c r="J101" s="82"/>
      <c r="K101" s="82"/>
    </row>
    <row r="102" spans="1:11" ht="25.5">
      <c r="A102" s="366" t="s">
        <v>1157</v>
      </c>
      <c r="B102" s="368" t="s">
        <v>1158</v>
      </c>
      <c r="C102" s="579" t="s">
        <v>1050</v>
      </c>
      <c r="D102" s="370" t="s">
        <v>2045</v>
      </c>
      <c r="E102" s="370" t="s">
        <v>2046</v>
      </c>
      <c r="F102" s="367" t="s">
        <v>2047</v>
      </c>
      <c r="G102" s="577"/>
      <c r="H102" s="575"/>
      <c r="I102" s="82"/>
      <c r="J102" s="82"/>
      <c r="K102" s="82"/>
    </row>
    <row r="103" spans="1:11" ht="25.5">
      <c r="A103" s="366" t="s">
        <v>1159</v>
      </c>
      <c r="B103" s="368" t="s">
        <v>1160</v>
      </c>
      <c r="C103" s="579" t="s">
        <v>1050</v>
      </c>
      <c r="D103" s="370"/>
      <c r="E103" s="370"/>
      <c r="F103" s="369" t="s">
        <v>2048</v>
      </c>
      <c r="G103" s="577"/>
      <c r="H103" s="575"/>
      <c r="I103" s="82"/>
      <c r="J103" s="82"/>
      <c r="K103" s="82"/>
    </row>
    <row r="104" spans="1:11">
      <c r="A104" s="366" t="s">
        <v>2049</v>
      </c>
      <c r="B104" s="576"/>
      <c r="C104" s="579"/>
      <c r="D104" s="579"/>
      <c r="E104" s="579"/>
      <c r="F104" s="367"/>
      <c r="G104" s="577"/>
      <c r="H104" s="575"/>
      <c r="I104" s="82"/>
      <c r="J104" s="82"/>
      <c r="K104" s="82"/>
    </row>
    <row r="105" spans="1:11">
      <c r="A105" s="366"/>
      <c r="B105" s="576"/>
      <c r="C105" s="579"/>
      <c r="D105" s="579"/>
      <c r="E105" s="579"/>
      <c r="F105" s="370"/>
      <c r="G105" s="577"/>
      <c r="H105" s="575"/>
      <c r="I105" s="82"/>
      <c r="J105" s="82"/>
      <c r="K105" s="82"/>
    </row>
    <row r="106" spans="1:11">
      <c r="A106" s="366" t="s">
        <v>1162</v>
      </c>
      <c r="B106" s="576"/>
      <c r="C106" s="579"/>
      <c r="D106" s="579"/>
      <c r="E106" s="579"/>
      <c r="F106" s="370"/>
      <c r="G106" s="577"/>
      <c r="H106" s="575"/>
      <c r="I106" s="82"/>
      <c r="J106" s="82"/>
      <c r="K106" s="82"/>
    </row>
    <row r="107" spans="1:11" ht="63.75">
      <c r="A107" s="366" t="s">
        <v>1163</v>
      </c>
      <c r="B107" s="368" t="s">
        <v>1164</v>
      </c>
      <c r="C107" s="579" t="s">
        <v>2050</v>
      </c>
      <c r="D107" s="370" t="s">
        <v>2051</v>
      </c>
      <c r="E107" s="370" t="s">
        <v>2052</v>
      </c>
      <c r="F107" s="367" t="s">
        <v>2053</v>
      </c>
      <c r="G107" s="577"/>
      <c r="H107" s="575"/>
      <c r="I107" s="82"/>
      <c r="J107" s="82"/>
      <c r="K107" s="584"/>
    </row>
    <row r="108" spans="1:11" ht="38.25">
      <c r="A108" s="366" t="s">
        <v>1166</v>
      </c>
      <c r="B108" s="368" t="s">
        <v>1167</v>
      </c>
      <c r="C108" s="579" t="s">
        <v>2050</v>
      </c>
      <c r="D108" s="370" t="s">
        <v>2051</v>
      </c>
      <c r="E108" s="572" t="s">
        <v>2054</v>
      </c>
      <c r="F108" s="367" t="s">
        <v>2055</v>
      </c>
      <c r="G108" s="577"/>
      <c r="H108" s="575"/>
      <c r="I108" s="82"/>
      <c r="J108" s="82"/>
      <c r="K108" s="584"/>
    </row>
    <row r="109" spans="1:11" ht="114.75">
      <c r="A109" s="366" t="s">
        <v>1168</v>
      </c>
      <c r="B109" s="368" t="s">
        <v>1169</v>
      </c>
      <c r="C109" s="579" t="s">
        <v>2050</v>
      </c>
      <c r="D109" s="382" t="s">
        <v>2056</v>
      </c>
      <c r="E109" s="370" t="s">
        <v>2057</v>
      </c>
      <c r="F109" s="367" t="s">
        <v>2058</v>
      </c>
      <c r="G109" s="577"/>
      <c r="H109" s="575"/>
      <c r="I109" s="82"/>
      <c r="J109" s="82"/>
      <c r="K109" s="82"/>
    </row>
    <row r="110" spans="1:11" ht="38.25">
      <c r="A110" s="366" t="s">
        <v>1170</v>
      </c>
      <c r="B110" s="368" t="s">
        <v>1171</v>
      </c>
      <c r="C110" s="579" t="s">
        <v>2050</v>
      </c>
      <c r="D110" s="370" t="s">
        <v>2051</v>
      </c>
      <c r="E110" s="572" t="s">
        <v>2059</v>
      </c>
      <c r="F110" s="367" t="s">
        <v>2060</v>
      </c>
      <c r="G110" s="577"/>
      <c r="H110" s="575"/>
      <c r="I110" s="82"/>
      <c r="J110" s="82"/>
      <c r="K110" s="82"/>
    </row>
    <row r="111" spans="1:11" ht="51">
      <c r="A111" s="366" t="s">
        <v>1172</v>
      </c>
      <c r="B111" s="368" t="s">
        <v>1173</v>
      </c>
      <c r="C111" s="579" t="s">
        <v>2050</v>
      </c>
      <c r="D111" s="370" t="s">
        <v>2051</v>
      </c>
      <c r="E111" s="370" t="s">
        <v>2061</v>
      </c>
      <c r="F111" s="367" t="s">
        <v>2062</v>
      </c>
      <c r="G111" s="577"/>
      <c r="H111" s="575"/>
      <c r="I111" s="82"/>
      <c r="J111" s="82"/>
      <c r="K111" s="82"/>
    </row>
    <row r="112" spans="1:11" ht="51">
      <c r="A112" s="366" t="s">
        <v>1174</v>
      </c>
      <c r="B112" s="368" t="s">
        <v>1175</v>
      </c>
      <c r="C112" s="579" t="s">
        <v>2050</v>
      </c>
      <c r="D112" s="370" t="s">
        <v>2051</v>
      </c>
      <c r="E112" s="370" t="s">
        <v>2063</v>
      </c>
      <c r="F112" s="369" t="s">
        <v>2064</v>
      </c>
      <c r="G112" s="577"/>
      <c r="H112" s="575"/>
      <c r="I112" s="82"/>
      <c r="J112" s="82"/>
      <c r="K112" s="82"/>
    </row>
    <row r="113" spans="1:6" ht="51">
      <c r="A113" s="366" t="s">
        <v>1177</v>
      </c>
      <c r="B113" s="368" t="s">
        <v>1178</v>
      </c>
      <c r="C113" s="579" t="s">
        <v>2050</v>
      </c>
      <c r="D113" s="370" t="s">
        <v>2051</v>
      </c>
      <c r="E113" s="572" t="s">
        <v>2065</v>
      </c>
      <c r="F113" s="369" t="s">
        <v>2066</v>
      </c>
    </row>
    <row r="114" spans="1:6" ht="53.25" customHeight="1">
      <c r="A114" s="366" t="s">
        <v>1180</v>
      </c>
      <c r="B114" s="368" t="s">
        <v>1181</v>
      </c>
      <c r="C114" s="579" t="s">
        <v>2050</v>
      </c>
      <c r="D114" s="370" t="s">
        <v>2051</v>
      </c>
      <c r="E114" s="572" t="s">
        <v>2067</v>
      </c>
      <c r="F114" s="369" t="s">
        <v>2068</v>
      </c>
    </row>
    <row r="115" spans="1:6" ht="89.25">
      <c r="A115" s="366" t="s">
        <v>1182</v>
      </c>
      <c r="B115" s="368" t="s">
        <v>1183</v>
      </c>
      <c r="C115" s="579" t="s">
        <v>2050</v>
      </c>
      <c r="D115" s="370" t="s">
        <v>2051</v>
      </c>
      <c r="E115" s="370" t="s">
        <v>2069</v>
      </c>
      <c r="F115" s="369" t="s">
        <v>2070</v>
      </c>
    </row>
    <row r="116" spans="1:6" ht="38.25">
      <c r="A116" s="366" t="s">
        <v>1184</v>
      </c>
      <c r="B116" s="368" t="s">
        <v>2071</v>
      </c>
      <c r="C116" s="579" t="s">
        <v>1913</v>
      </c>
      <c r="D116" s="370" t="s">
        <v>2051</v>
      </c>
      <c r="E116" s="572" t="s">
        <v>2072</v>
      </c>
      <c r="F116" s="369" t="s">
        <v>2073</v>
      </c>
    </row>
    <row r="117" spans="1:6" ht="38.25">
      <c r="A117" s="366" t="s">
        <v>1186</v>
      </c>
      <c r="B117" s="368" t="s">
        <v>1187</v>
      </c>
      <c r="C117" s="579" t="s">
        <v>1913</v>
      </c>
      <c r="D117" s="370" t="s">
        <v>2074</v>
      </c>
      <c r="E117" s="370" t="s">
        <v>2075</v>
      </c>
      <c r="F117" s="367" t="s">
        <v>2076</v>
      </c>
    </row>
    <row r="118" spans="1:6" ht="38.25">
      <c r="A118" s="366" t="s">
        <v>1189</v>
      </c>
      <c r="B118" s="368" t="s">
        <v>1190</v>
      </c>
      <c r="C118" s="579" t="s">
        <v>1913</v>
      </c>
      <c r="D118" s="370" t="s">
        <v>2077</v>
      </c>
      <c r="E118" s="370" t="s">
        <v>2078</v>
      </c>
      <c r="F118" s="367" t="s">
        <v>2079</v>
      </c>
    </row>
    <row r="119" spans="1:6" ht="25.5">
      <c r="A119" s="366" t="s">
        <v>1192</v>
      </c>
      <c r="B119" s="368" t="s">
        <v>1193</v>
      </c>
      <c r="C119" s="579" t="s">
        <v>1913</v>
      </c>
      <c r="D119" s="370"/>
      <c r="E119" s="370"/>
      <c r="F119" s="369" t="s">
        <v>2080</v>
      </c>
    </row>
    <row r="120" spans="1:6" ht="25.5">
      <c r="A120" s="366" t="s">
        <v>1194</v>
      </c>
      <c r="B120" s="368" t="s">
        <v>2081</v>
      </c>
      <c r="C120" s="579" t="s">
        <v>1913</v>
      </c>
      <c r="D120" s="370"/>
      <c r="E120" s="370"/>
      <c r="F120" s="369" t="s">
        <v>2082</v>
      </c>
    </row>
    <row r="121" spans="1:6" ht="38.25">
      <c r="A121" s="366" t="s">
        <v>1196</v>
      </c>
      <c r="B121" s="368" t="s">
        <v>2083</v>
      </c>
      <c r="C121" s="579" t="s">
        <v>1913</v>
      </c>
      <c r="D121" s="370"/>
      <c r="E121" s="370"/>
      <c r="F121" s="369" t="s">
        <v>13</v>
      </c>
    </row>
    <row r="122" spans="1:6">
      <c r="A122" s="366" t="s">
        <v>2084</v>
      </c>
      <c r="B122" s="576"/>
      <c r="C122" s="579"/>
      <c r="D122" s="382"/>
      <c r="E122" s="572"/>
      <c r="F122" s="367"/>
    </row>
    <row r="123" spans="1:6" ht="89.25">
      <c r="A123" s="366" t="s">
        <v>1199</v>
      </c>
      <c r="B123" s="368" t="s">
        <v>2085</v>
      </c>
      <c r="C123" s="579" t="s">
        <v>1050</v>
      </c>
      <c r="D123" s="370" t="s">
        <v>2086</v>
      </c>
      <c r="E123" s="370" t="s">
        <v>2087</v>
      </c>
      <c r="F123" s="367" t="s">
        <v>203</v>
      </c>
    </row>
    <row r="124" spans="1:6" ht="51">
      <c r="A124" s="366" t="s">
        <v>1202</v>
      </c>
      <c r="B124" s="368" t="s">
        <v>1203</v>
      </c>
      <c r="C124" s="579" t="s">
        <v>1050</v>
      </c>
      <c r="D124" s="370" t="s">
        <v>2088</v>
      </c>
      <c r="E124" s="572" t="s">
        <v>2089</v>
      </c>
      <c r="F124" s="367" t="s">
        <v>2090</v>
      </c>
    </row>
    <row r="125" spans="1:6" ht="63.75">
      <c r="A125" s="366" t="s">
        <v>1204</v>
      </c>
      <c r="B125" s="368" t="s">
        <v>2091</v>
      </c>
      <c r="C125" s="579" t="s">
        <v>1050</v>
      </c>
      <c r="D125" s="370" t="s">
        <v>2092</v>
      </c>
      <c r="E125" s="572" t="s">
        <v>2093</v>
      </c>
      <c r="F125" s="367" t="s">
        <v>210</v>
      </c>
    </row>
    <row r="126" spans="1:6" ht="51">
      <c r="A126" s="366" t="s">
        <v>1206</v>
      </c>
      <c r="B126" s="368" t="s">
        <v>2094</v>
      </c>
      <c r="C126" s="579" t="s">
        <v>1050</v>
      </c>
      <c r="D126" s="370" t="s">
        <v>2051</v>
      </c>
      <c r="E126" s="370" t="s">
        <v>2095</v>
      </c>
      <c r="F126" s="367" t="s">
        <v>213</v>
      </c>
    </row>
    <row r="127" spans="1:6" ht="51">
      <c r="A127" s="366" t="s">
        <v>1208</v>
      </c>
      <c r="B127" s="368" t="s">
        <v>2096</v>
      </c>
      <c r="C127" s="579" t="s">
        <v>1050</v>
      </c>
      <c r="D127" s="370" t="s">
        <v>2051</v>
      </c>
      <c r="E127" s="370" t="s">
        <v>2097</v>
      </c>
      <c r="F127" s="367" t="s">
        <v>215</v>
      </c>
    </row>
    <row r="128" spans="1:6" ht="51">
      <c r="A128" s="366" t="s">
        <v>1210</v>
      </c>
      <c r="B128" s="368" t="s">
        <v>2098</v>
      </c>
      <c r="C128" s="579" t="s">
        <v>1050</v>
      </c>
      <c r="D128" s="370" t="s">
        <v>2051</v>
      </c>
      <c r="E128" s="370" t="s">
        <v>2099</v>
      </c>
      <c r="F128" s="367" t="s">
        <v>217</v>
      </c>
    </row>
    <row r="129" spans="1:6" ht="63.75">
      <c r="A129" s="366" t="s">
        <v>1212</v>
      </c>
      <c r="B129" s="368" t="s">
        <v>2100</v>
      </c>
      <c r="C129" s="579" t="s">
        <v>1050</v>
      </c>
      <c r="D129" s="370" t="s">
        <v>2051</v>
      </c>
      <c r="E129" s="370" t="s">
        <v>2101</v>
      </c>
      <c r="F129" s="367" t="s">
        <v>219</v>
      </c>
    </row>
    <row r="130" spans="1:6" ht="51">
      <c r="A130" s="366" t="s">
        <v>1214</v>
      </c>
      <c r="B130" s="368" t="s">
        <v>2102</v>
      </c>
      <c r="C130" s="579" t="s">
        <v>1050</v>
      </c>
      <c r="D130" s="370" t="s">
        <v>2051</v>
      </c>
      <c r="E130" s="572" t="s">
        <v>2103</v>
      </c>
      <c r="F130" s="367" t="s">
        <v>221</v>
      </c>
    </row>
    <row r="131" spans="1:6" ht="15.75">
      <c r="A131" s="363" t="s">
        <v>1216</v>
      </c>
      <c r="B131" s="578"/>
      <c r="C131" s="579"/>
      <c r="D131" s="579"/>
      <c r="E131" s="572"/>
      <c r="F131" s="367"/>
    </row>
    <row r="132" spans="1:6">
      <c r="A132" s="371" t="s">
        <v>1217</v>
      </c>
      <c r="B132" s="578"/>
      <c r="C132" s="579"/>
      <c r="D132" s="579"/>
      <c r="E132" s="572"/>
      <c r="F132" s="367"/>
    </row>
    <row r="133" spans="1:6">
      <c r="A133" s="366" t="s">
        <v>1218</v>
      </c>
      <c r="B133" s="576"/>
      <c r="C133" s="579"/>
      <c r="D133" s="579"/>
      <c r="E133" s="572"/>
      <c r="F133" s="367"/>
    </row>
    <row r="134" spans="1:6">
      <c r="A134" s="366"/>
      <c r="B134" s="576"/>
      <c r="C134" s="579"/>
      <c r="D134" s="579"/>
      <c r="E134" s="572"/>
      <c r="F134" s="367"/>
    </row>
    <row r="135" spans="1:6">
      <c r="A135" s="366" t="s">
        <v>2104</v>
      </c>
      <c r="B135" s="576"/>
      <c r="C135" s="579"/>
      <c r="D135" s="579"/>
      <c r="E135" s="572"/>
      <c r="F135" s="367"/>
    </row>
    <row r="136" spans="1:6" ht="76.5" customHeight="1">
      <c r="A136" s="366" t="s">
        <v>1220</v>
      </c>
      <c r="B136" s="368" t="s">
        <v>1221</v>
      </c>
      <c r="C136" s="579" t="s">
        <v>2050</v>
      </c>
      <c r="D136" s="578" t="s">
        <v>2105</v>
      </c>
      <c r="E136" s="370" t="s">
        <v>2106</v>
      </c>
      <c r="F136" s="367" t="s">
        <v>2062</v>
      </c>
    </row>
    <row r="137" spans="1:6" ht="63.75">
      <c r="A137" s="366" t="s">
        <v>1222</v>
      </c>
      <c r="B137" s="368" t="s">
        <v>2107</v>
      </c>
      <c r="C137" s="579" t="s">
        <v>2050</v>
      </c>
      <c r="D137" s="578" t="s">
        <v>2108</v>
      </c>
      <c r="E137" s="370" t="s">
        <v>2109</v>
      </c>
      <c r="F137" s="367" t="s">
        <v>2110</v>
      </c>
    </row>
    <row r="138" spans="1:6" ht="89.25">
      <c r="A138" s="366" t="s">
        <v>1224</v>
      </c>
      <c r="B138" s="368" t="s">
        <v>1225</v>
      </c>
      <c r="C138" s="579" t="s">
        <v>2050</v>
      </c>
      <c r="D138" s="578" t="s">
        <v>2111</v>
      </c>
      <c r="E138" s="370" t="s">
        <v>2112</v>
      </c>
      <c r="F138" s="367" t="s">
        <v>2113</v>
      </c>
    </row>
    <row r="139" spans="1:6" ht="76.5">
      <c r="A139" s="366" t="s">
        <v>1227</v>
      </c>
      <c r="B139" s="368" t="s">
        <v>1228</v>
      </c>
      <c r="C139" s="579" t="str">
        <f>IF(_WAEH=2,"DM/m²","Euro/m²")</f>
        <v>Euro/m²</v>
      </c>
      <c r="D139" s="578"/>
      <c r="E139" s="370"/>
      <c r="F139" s="369" t="s">
        <v>2114</v>
      </c>
    </row>
    <row r="140" spans="1:6" ht="63.75">
      <c r="A140" s="366" t="s">
        <v>1229</v>
      </c>
      <c r="B140" s="368" t="s">
        <v>2115</v>
      </c>
      <c r="C140" s="579" t="s">
        <v>2050</v>
      </c>
      <c r="D140" s="578" t="s">
        <v>2116</v>
      </c>
      <c r="E140" s="578" t="s">
        <v>2117</v>
      </c>
      <c r="F140" s="367" t="s">
        <v>2118</v>
      </c>
    </row>
    <row r="141" spans="1:6" ht="76.5">
      <c r="A141" s="366" t="s">
        <v>1232</v>
      </c>
      <c r="B141" s="368" t="s">
        <v>2119</v>
      </c>
      <c r="C141" s="579" t="s">
        <v>2050</v>
      </c>
      <c r="D141" s="578" t="s">
        <v>2120</v>
      </c>
      <c r="E141" s="578" t="s">
        <v>2121</v>
      </c>
      <c r="F141" s="367" t="s">
        <v>2122</v>
      </c>
    </row>
    <row r="142" spans="1:6" ht="114.75">
      <c r="A142" s="366" t="s">
        <v>1235</v>
      </c>
      <c r="B142" s="368" t="s">
        <v>2123</v>
      </c>
      <c r="C142" s="579" t="s">
        <v>2050</v>
      </c>
      <c r="D142" s="578" t="s">
        <v>2124</v>
      </c>
      <c r="E142" s="578" t="s">
        <v>2125</v>
      </c>
      <c r="F142" s="367" t="s">
        <v>2126</v>
      </c>
    </row>
    <row r="143" spans="1:6" ht="76.5">
      <c r="A143" s="366" t="s">
        <v>1238</v>
      </c>
      <c r="B143" s="368" t="s">
        <v>2127</v>
      </c>
      <c r="C143" s="579" t="s">
        <v>2050</v>
      </c>
      <c r="D143" s="578" t="s">
        <v>2128</v>
      </c>
      <c r="E143" s="578" t="s">
        <v>2129</v>
      </c>
      <c r="F143" s="367" t="s">
        <v>2130</v>
      </c>
    </row>
    <row r="144" spans="1:6" ht="76.5">
      <c r="A144" s="366" t="s">
        <v>1241</v>
      </c>
      <c r="B144" s="368" t="s">
        <v>2131</v>
      </c>
      <c r="C144" s="579" t="s">
        <v>2050</v>
      </c>
      <c r="D144" s="578" t="s">
        <v>2132</v>
      </c>
      <c r="E144" s="578" t="s">
        <v>2133</v>
      </c>
      <c r="F144" s="367" t="s">
        <v>2134</v>
      </c>
    </row>
    <row r="145" spans="1:11">
      <c r="A145" s="576"/>
      <c r="B145" s="576"/>
      <c r="C145" s="579"/>
      <c r="D145" s="579"/>
      <c r="E145" s="579"/>
      <c r="F145" s="367"/>
      <c r="G145" s="577"/>
      <c r="H145" s="575"/>
      <c r="I145" s="82"/>
      <c r="J145" s="82"/>
      <c r="K145" s="82"/>
    </row>
    <row r="146" spans="1:11">
      <c r="A146" s="366" t="s">
        <v>2135</v>
      </c>
      <c r="B146" s="576"/>
      <c r="C146" s="579"/>
      <c r="D146" s="579"/>
      <c r="E146" s="579"/>
      <c r="F146" s="367"/>
      <c r="G146" s="577"/>
      <c r="H146" s="575"/>
      <c r="I146" s="82"/>
      <c r="J146" s="82"/>
      <c r="K146" s="469"/>
    </row>
    <row r="147" spans="1:11" ht="89.25" customHeight="1">
      <c r="A147" s="366" t="s">
        <v>1244</v>
      </c>
      <c r="B147" s="368" t="s">
        <v>2136</v>
      </c>
      <c r="C147" s="579" t="s">
        <v>1050</v>
      </c>
      <c r="D147" s="578" t="s">
        <v>2137</v>
      </c>
      <c r="E147" s="578" t="s">
        <v>2138</v>
      </c>
      <c r="F147" s="367" t="s">
        <v>2139</v>
      </c>
      <c r="G147" s="577"/>
      <c r="H147" s="575"/>
      <c r="I147" s="82"/>
      <c r="J147" s="82"/>
      <c r="K147" s="82"/>
    </row>
    <row r="148" spans="1:11" ht="63.75" customHeight="1">
      <c r="A148" s="366" t="s">
        <v>1247</v>
      </c>
      <c r="B148" s="368" t="s">
        <v>2140</v>
      </c>
      <c r="C148" s="579" t="s">
        <v>1050</v>
      </c>
      <c r="D148" s="578" t="s">
        <v>2141</v>
      </c>
      <c r="E148" s="578" t="s">
        <v>2142</v>
      </c>
      <c r="F148" s="367" t="s">
        <v>2143</v>
      </c>
      <c r="G148" s="577"/>
      <c r="H148" s="575"/>
      <c r="I148" s="82"/>
      <c r="J148" s="82"/>
      <c r="K148" s="82"/>
    </row>
    <row r="149" spans="1:11" ht="63.75">
      <c r="A149" s="366" t="s">
        <v>1249</v>
      </c>
      <c r="B149" s="368" t="s">
        <v>1250</v>
      </c>
      <c r="C149" s="579" t="s">
        <v>1050</v>
      </c>
      <c r="D149" s="578" t="s">
        <v>2144</v>
      </c>
      <c r="E149" s="578" t="s">
        <v>2109</v>
      </c>
      <c r="F149" s="367" t="s">
        <v>2145</v>
      </c>
      <c r="G149" s="577"/>
      <c r="H149" s="575"/>
      <c r="I149" s="82"/>
      <c r="J149" s="82"/>
      <c r="K149" s="82"/>
    </row>
    <row r="150" spans="1:11" ht="89.25">
      <c r="A150" s="366" t="s">
        <v>1252</v>
      </c>
      <c r="B150" s="368" t="s">
        <v>1253</v>
      </c>
      <c r="C150" s="579" t="s">
        <v>1050</v>
      </c>
      <c r="D150" s="578" t="s">
        <v>2146</v>
      </c>
      <c r="E150" s="578" t="s">
        <v>2112</v>
      </c>
      <c r="F150" s="367" t="s">
        <v>2147</v>
      </c>
      <c r="G150" s="577"/>
      <c r="H150" s="575"/>
      <c r="I150" s="82"/>
      <c r="J150" s="82"/>
      <c r="K150" s="82"/>
    </row>
    <row r="151" spans="1:11" ht="63.75">
      <c r="A151" s="366" t="s">
        <v>1255</v>
      </c>
      <c r="B151" s="368" t="s">
        <v>2148</v>
      </c>
      <c r="C151" s="579" t="s">
        <v>1050</v>
      </c>
      <c r="D151" s="578" t="s">
        <v>2149</v>
      </c>
      <c r="E151" s="578" t="s">
        <v>2117</v>
      </c>
      <c r="F151" s="367" t="s">
        <v>2150</v>
      </c>
      <c r="G151" s="577"/>
      <c r="H151" s="575"/>
      <c r="I151" s="82"/>
      <c r="J151" s="82"/>
      <c r="K151" s="82"/>
    </row>
    <row r="152" spans="1:11" ht="51">
      <c r="A152" s="366" t="s">
        <v>1257</v>
      </c>
      <c r="B152" s="368" t="s">
        <v>1258</v>
      </c>
      <c r="C152" s="579" t="s">
        <v>1050</v>
      </c>
      <c r="D152" s="578" t="s">
        <v>2151</v>
      </c>
      <c r="E152" s="578" t="s">
        <v>1936</v>
      </c>
      <c r="F152" s="367" t="s">
        <v>2152</v>
      </c>
      <c r="G152" s="577"/>
      <c r="H152" s="575"/>
      <c r="I152" s="82"/>
      <c r="J152" s="82"/>
      <c r="K152" s="82"/>
    </row>
    <row r="153" spans="1:11" ht="76.5">
      <c r="A153" s="366" t="s">
        <v>6</v>
      </c>
      <c r="B153" s="368" t="s">
        <v>2153</v>
      </c>
      <c r="C153" s="579" t="s">
        <v>1050</v>
      </c>
      <c r="D153" s="578" t="s">
        <v>2154</v>
      </c>
      <c r="E153" s="578" t="s">
        <v>2121</v>
      </c>
      <c r="F153" s="367" t="s">
        <v>2155</v>
      </c>
      <c r="G153" s="577"/>
      <c r="H153" s="575"/>
      <c r="I153" s="82"/>
      <c r="J153" s="82"/>
      <c r="K153" s="82"/>
    </row>
    <row r="154" spans="1:11" ht="89.25">
      <c r="A154" s="366" t="s">
        <v>9</v>
      </c>
      <c r="B154" s="368" t="s">
        <v>2156</v>
      </c>
      <c r="C154" s="579" t="s">
        <v>1050</v>
      </c>
      <c r="D154" s="578" t="s">
        <v>2157</v>
      </c>
      <c r="E154" s="578" t="s">
        <v>2158</v>
      </c>
      <c r="F154" s="367" t="s">
        <v>2159</v>
      </c>
      <c r="G154" s="577"/>
      <c r="H154" s="575"/>
      <c r="I154" s="82"/>
      <c r="J154" s="82"/>
      <c r="K154" s="82"/>
    </row>
    <row r="155" spans="1:11" ht="114.75">
      <c r="A155" s="366" t="s">
        <v>1263</v>
      </c>
      <c r="B155" s="368" t="s">
        <v>2160</v>
      </c>
      <c r="C155" s="579" t="s">
        <v>1050</v>
      </c>
      <c r="D155" s="578" t="s">
        <v>2161</v>
      </c>
      <c r="E155" s="578" t="s">
        <v>2162</v>
      </c>
      <c r="F155" s="367" t="s">
        <v>2163</v>
      </c>
      <c r="G155" s="577"/>
      <c r="H155" s="575"/>
      <c r="I155" s="82"/>
      <c r="J155" s="82"/>
      <c r="K155" s="82"/>
    </row>
    <row r="156" spans="1:11" ht="63.75">
      <c r="A156" s="366" t="s">
        <v>1266</v>
      </c>
      <c r="B156" s="368" t="s">
        <v>2164</v>
      </c>
      <c r="C156" s="579" t="s">
        <v>1050</v>
      </c>
      <c r="D156" s="578" t="s">
        <v>2165</v>
      </c>
      <c r="E156" s="578" t="s">
        <v>2166</v>
      </c>
      <c r="F156" s="367" t="s">
        <v>2167</v>
      </c>
      <c r="G156" s="577"/>
      <c r="H156" s="575"/>
      <c r="I156" s="82"/>
      <c r="J156" s="82"/>
      <c r="K156" s="82"/>
    </row>
    <row r="157" spans="1:11" ht="63.75">
      <c r="A157" s="366" t="s">
        <v>1268</v>
      </c>
      <c r="B157" s="368" t="s">
        <v>2168</v>
      </c>
      <c r="C157" s="579" t="s">
        <v>1050</v>
      </c>
      <c r="D157" s="578" t="s">
        <v>2169</v>
      </c>
      <c r="E157" s="578" t="s">
        <v>2170</v>
      </c>
      <c r="F157" s="367" t="s">
        <v>2171</v>
      </c>
      <c r="G157" s="577"/>
      <c r="H157" s="575"/>
      <c r="I157" s="82"/>
      <c r="J157" s="82"/>
      <c r="K157" s="82"/>
    </row>
    <row r="158" spans="1:11" ht="51">
      <c r="A158" s="366" t="s">
        <v>1270</v>
      </c>
      <c r="B158" s="368" t="s">
        <v>1271</v>
      </c>
      <c r="C158" s="579" t="s">
        <v>1050</v>
      </c>
      <c r="D158" s="578" t="s">
        <v>2172</v>
      </c>
      <c r="E158" s="578" t="s">
        <v>2173</v>
      </c>
      <c r="F158" s="367" t="s">
        <v>2174</v>
      </c>
      <c r="G158" s="577"/>
      <c r="H158" s="575"/>
      <c r="I158" s="82"/>
      <c r="J158" s="82"/>
      <c r="K158" s="82"/>
    </row>
    <row r="159" spans="1:11" ht="51">
      <c r="A159" s="366" t="s">
        <v>1272</v>
      </c>
      <c r="B159" s="368" t="s">
        <v>1273</v>
      </c>
      <c r="C159" s="579" t="s">
        <v>1050</v>
      </c>
      <c r="D159" s="578" t="s">
        <v>2175</v>
      </c>
      <c r="E159" s="578" t="s">
        <v>2176</v>
      </c>
      <c r="F159" s="367" t="s">
        <v>2177</v>
      </c>
      <c r="G159" s="577"/>
      <c r="H159" s="575"/>
      <c r="I159" s="82"/>
      <c r="J159" s="82"/>
      <c r="K159" s="82"/>
    </row>
    <row r="160" spans="1:11" ht="76.5" customHeight="1">
      <c r="A160" s="366" t="s">
        <v>1274</v>
      </c>
      <c r="B160" s="368" t="s">
        <v>1275</v>
      </c>
      <c r="C160" s="579" t="s">
        <v>1050</v>
      </c>
      <c r="D160" s="578" t="s">
        <v>2178</v>
      </c>
      <c r="E160" s="578" t="s">
        <v>2179</v>
      </c>
      <c r="F160" s="367" t="s">
        <v>2180</v>
      </c>
      <c r="G160" s="577"/>
      <c r="H160" s="575"/>
      <c r="I160" s="82"/>
      <c r="J160" s="82"/>
      <c r="K160" s="82"/>
    </row>
    <row r="161" spans="1:6" ht="38.25">
      <c r="A161" s="366" t="s">
        <v>1277</v>
      </c>
      <c r="B161" s="368" t="s">
        <v>1278</v>
      </c>
      <c r="C161" s="579" t="s">
        <v>1129</v>
      </c>
      <c r="D161" s="578"/>
      <c r="E161" s="578"/>
      <c r="F161" s="369" t="s">
        <v>2181</v>
      </c>
    </row>
    <row r="162" spans="1:6">
      <c r="A162" s="366" t="s">
        <v>1279</v>
      </c>
      <c r="B162" s="576"/>
      <c r="C162" s="579"/>
      <c r="D162" s="579"/>
      <c r="E162" s="579"/>
      <c r="F162" s="367"/>
    </row>
    <row r="163" spans="1:6" ht="255">
      <c r="A163" s="366" t="s">
        <v>1280</v>
      </c>
      <c r="B163" s="368" t="s">
        <v>1281</v>
      </c>
      <c r="C163" s="579" t="s">
        <v>2182</v>
      </c>
      <c r="D163" s="370" t="s">
        <v>2183</v>
      </c>
      <c r="E163" s="370" t="s">
        <v>2184</v>
      </c>
      <c r="F163" s="367" t="s">
        <v>2185</v>
      </c>
    </row>
    <row r="164" spans="1:6" ht="38.25">
      <c r="A164" s="366" t="s">
        <v>1283</v>
      </c>
      <c r="B164" s="368" t="s">
        <v>1284</v>
      </c>
      <c r="C164" s="576" t="str">
        <f>IF(_WAEH=2,"DM/Mitarb.","Euro/Mitarb.")</f>
        <v>Euro/Mitarb.</v>
      </c>
      <c r="D164" s="370"/>
      <c r="E164" s="370"/>
      <c r="F164" s="369" t="s">
        <v>2186</v>
      </c>
    </row>
    <row r="165" spans="1:6" ht="38.25">
      <c r="A165" s="366" t="s">
        <v>1285</v>
      </c>
      <c r="B165" s="368" t="s">
        <v>1286</v>
      </c>
      <c r="C165" s="576" t="str">
        <f>IF(_WAEH=2,"DM/Mitarb.","Euro/Mitarb.")</f>
        <v>Euro/Mitarb.</v>
      </c>
      <c r="D165" s="370"/>
      <c r="E165" s="370"/>
      <c r="F165" s="369" t="s">
        <v>2187</v>
      </c>
    </row>
    <row r="166" spans="1:6" ht="153">
      <c r="A166" s="366" t="s">
        <v>1287</v>
      </c>
      <c r="B166" s="368" t="s">
        <v>1288</v>
      </c>
      <c r="C166" s="581" t="s">
        <v>2188</v>
      </c>
      <c r="D166" s="370" t="s">
        <v>2189</v>
      </c>
      <c r="E166" s="370" t="s">
        <v>2190</v>
      </c>
      <c r="F166" s="367" t="s">
        <v>2191</v>
      </c>
    </row>
    <row r="167" spans="1:6" ht="63.75">
      <c r="A167" s="366" t="s">
        <v>1289</v>
      </c>
      <c r="B167" s="368" t="s">
        <v>2192</v>
      </c>
      <c r="C167" s="581" t="s">
        <v>2188</v>
      </c>
      <c r="D167" s="370" t="s">
        <v>2193</v>
      </c>
      <c r="E167" s="370" t="s">
        <v>2193</v>
      </c>
      <c r="F167" s="367" t="s">
        <v>2194</v>
      </c>
    </row>
    <row r="168" spans="1:6" ht="168" customHeight="1">
      <c r="A168" s="366" t="s">
        <v>1291</v>
      </c>
      <c r="B168" s="368" t="s">
        <v>1292</v>
      </c>
      <c r="C168" s="581" t="s">
        <v>2188</v>
      </c>
      <c r="D168" s="370" t="s">
        <v>2195</v>
      </c>
      <c r="E168" s="370" t="s">
        <v>2196</v>
      </c>
      <c r="F168" s="367" t="s">
        <v>2197</v>
      </c>
    </row>
    <row r="169" spans="1:6" ht="63.75">
      <c r="A169" s="366" t="s">
        <v>1293</v>
      </c>
      <c r="B169" s="368" t="s">
        <v>1294</v>
      </c>
      <c r="C169" s="579" t="s">
        <v>2198</v>
      </c>
      <c r="D169" s="370" t="s">
        <v>2199</v>
      </c>
      <c r="E169" s="370" t="s">
        <v>2200</v>
      </c>
      <c r="F169" s="367" t="s">
        <v>2201</v>
      </c>
    </row>
    <row r="170" spans="1:6" ht="38.25">
      <c r="A170" s="366" t="s">
        <v>1296</v>
      </c>
      <c r="B170" s="368" t="s">
        <v>1297</v>
      </c>
      <c r="C170" s="579" t="s">
        <v>1050</v>
      </c>
      <c r="D170" s="370"/>
      <c r="E170" s="370"/>
      <c r="F170" s="367" t="s">
        <v>2202</v>
      </c>
    </row>
    <row r="171" spans="1:6" ht="25.5">
      <c r="A171" s="366" t="s">
        <v>1298</v>
      </c>
      <c r="B171" s="368" t="s">
        <v>1299</v>
      </c>
      <c r="C171" s="579" t="s">
        <v>1050</v>
      </c>
      <c r="D171" s="370"/>
      <c r="E171" s="370"/>
      <c r="F171" s="367" t="s">
        <v>2203</v>
      </c>
    </row>
    <row r="172" spans="1:6" ht="38.25">
      <c r="A172" s="366" t="s">
        <v>1300</v>
      </c>
      <c r="B172" s="368" t="s">
        <v>2204</v>
      </c>
      <c r="C172" s="579" t="s">
        <v>2198</v>
      </c>
      <c r="D172" s="576" t="s">
        <v>2205</v>
      </c>
      <c r="E172" s="576" t="s">
        <v>2206</v>
      </c>
      <c r="F172" s="367" t="s">
        <v>2207</v>
      </c>
    </row>
    <row r="173" spans="1:6" ht="51">
      <c r="A173" s="366" t="s">
        <v>1302</v>
      </c>
      <c r="B173" s="368" t="s">
        <v>2208</v>
      </c>
      <c r="C173" s="579" t="s">
        <v>2198</v>
      </c>
      <c r="D173" s="576" t="s">
        <v>2205</v>
      </c>
      <c r="E173" s="576" t="s">
        <v>2206</v>
      </c>
      <c r="F173" s="367" t="s">
        <v>2209</v>
      </c>
    </row>
    <row r="174" spans="1:6" ht="63.75">
      <c r="A174" s="366" t="s">
        <v>1304</v>
      </c>
      <c r="B174" s="368" t="s">
        <v>2210</v>
      </c>
      <c r="C174" s="581" t="s">
        <v>1306</v>
      </c>
      <c r="D174" s="370" t="s">
        <v>2211</v>
      </c>
      <c r="E174" s="576" t="s">
        <v>2206</v>
      </c>
      <c r="F174" s="367" t="s">
        <v>2212</v>
      </c>
    </row>
    <row r="175" spans="1:6" ht="15.75" customHeight="1">
      <c r="A175" s="366" t="s">
        <v>2213</v>
      </c>
      <c r="B175" s="576"/>
      <c r="C175" s="579"/>
      <c r="D175" s="579"/>
      <c r="E175" s="579"/>
      <c r="F175" s="367"/>
    </row>
    <row r="176" spans="1:6">
      <c r="A176" s="366" t="s">
        <v>2214</v>
      </c>
      <c r="B176" s="576"/>
      <c r="C176" s="579"/>
      <c r="D176" s="579"/>
      <c r="E176" s="579"/>
      <c r="F176" s="367"/>
    </row>
    <row r="177" spans="1:6" ht="25.5">
      <c r="A177" s="372" t="s">
        <v>1314</v>
      </c>
      <c r="B177" s="585" t="s">
        <v>1315</v>
      </c>
      <c r="C177" s="341" t="s">
        <v>1316</v>
      </c>
      <c r="D177" s="579"/>
      <c r="E177" s="579"/>
      <c r="F177" s="373" t="s">
        <v>2215</v>
      </c>
    </row>
    <row r="178" spans="1:6">
      <c r="A178" s="372" t="s">
        <v>1317</v>
      </c>
      <c r="B178" s="585" t="s">
        <v>1318</v>
      </c>
      <c r="C178" s="341" t="s">
        <v>1319</v>
      </c>
      <c r="D178" s="579"/>
      <c r="E178" s="579"/>
      <c r="F178" s="373" t="s">
        <v>1163</v>
      </c>
    </row>
    <row r="179" spans="1:6">
      <c r="A179" s="372" t="s">
        <v>1320</v>
      </c>
      <c r="B179" s="585" t="s">
        <v>1321</v>
      </c>
      <c r="C179" s="341" t="s">
        <v>1319</v>
      </c>
      <c r="D179" s="579"/>
      <c r="E179" s="579"/>
      <c r="F179" s="373" t="s">
        <v>1170</v>
      </c>
    </row>
    <row r="180" spans="1:6">
      <c r="A180" s="372" t="s">
        <v>1322</v>
      </c>
      <c r="B180" s="585" t="s">
        <v>1323</v>
      </c>
      <c r="C180" s="341" t="s">
        <v>1050</v>
      </c>
      <c r="D180" s="579"/>
      <c r="E180" s="579"/>
      <c r="F180" s="373" t="s">
        <v>1204</v>
      </c>
    </row>
    <row r="181" spans="1:6">
      <c r="A181" s="372" t="s">
        <v>1324</v>
      </c>
      <c r="B181" s="585" t="s">
        <v>1325</v>
      </c>
      <c r="C181" s="341" t="s">
        <v>1050</v>
      </c>
      <c r="D181" s="579"/>
      <c r="E181" s="579"/>
      <c r="F181" s="373" t="s">
        <v>1212</v>
      </c>
    </row>
    <row r="182" spans="1:6">
      <c r="A182" s="372" t="s">
        <v>1326</v>
      </c>
      <c r="B182" s="585" t="s">
        <v>1327</v>
      </c>
      <c r="C182" s="341" t="s">
        <v>1328</v>
      </c>
      <c r="D182" s="579"/>
      <c r="E182" s="579"/>
      <c r="F182" s="373" t="s">
        <v>2076</v>
      </c>
    </row>
    <row r="183" spans="1:6" ht="25.5">
      <c r="A183" s="372" t="s">
        <v>1329</v>
      </c>
      <c r="B183" s="585" t="s">
        <v>1330</v>
      </c>
      <c r="C183" s="341" t="s">
        <v>1328</v>
      </c>
      <c r="D183" s="579"/>
      <c r="E183" s="579"/>
      <c r="F183" s="373" t="s">
        <v>1189</v>
      </c>
    </row>
    <row r="184" spans="1:6">
      <c r="A184" s="372" t="s">
        <v>1331</v>
      </c>
      <c r="B184" s="585" t="s">
        <v>1332</v>
      </c>
      <c r="C184" s="341" t="s">
        <v>797</v>
      </c>
      <c r="D184" s="579"/>
      <c r="E184" s="579"/>
      <c r="F184" s="373" t="s">
        <v>815</v>
      </c>
    </row>
    <row r="185" spans="1:6">
      <c r="A185" s="372" t="s">
        <v>1333</v>
      </c>
      <c r="B185" s="585" t="s">
        <v>1334</v>
      </c>
      <c r="C185" s="341" t="s">
        <v>797</v>
      </c>
      <c r="D185" s="579"/>
      <c r="E185" s="579"/>
      <c r="F185" s="373" t="s">
        <v>798</v>
      </c>
    </row>
    <row r="186" spans="1:6">
      <c r="A186" s="372" t="s">
        <v>1335</v>
      </c>
      <c r="B186" s="585" t="s">
        <v>1336</v>
      </c>
      <c r="C186" s="341" t="s">
        <v>797</v>
      </c>
      <c r="D186" s="579"/>
      <c r="E186" s="579"/>
      <c r="F186" s="373" t="s">
        <v>800</v>
      </c>
    </row>
    <row r="187" spans="1:6">
      <c r="A187" s="366" t="s">
        <v>2216</v>
      </c>
      <c r="B187" s="576"/>
      <c r="C187" s="579"/>
      <c r="D187" s="579"/>
      <c r="E187" s="579"/>
      <c r="F187" s="367"/>
    </row>
    <row r="188" spans="1:6">
      <c r="A188" s="372" t="s">
        <v>1339</v>
      </c>
      <c r="B188" s="585" t="s">
        <v>379</v>
      </c>
      <c r="C188" s="341" t="s">
        <v>1340</v>
      </c>
      <c r="D188" s="579"/>
      <c r="E188" s="579"/>
      <c r="F188" s="373" t="s">
        <v>953</v>
      </c>
    </row>
    <row r="189" spans="1:6">
      <c r="A189" s="372" t="s">
        <v>1341</v>
      </c>
      <c r="B189" s="585" t="s">
        <v>1342</v>
      </c>
      <c r="C189" s="341" t="s">
        <v>1050</v>
      </c>
      <c r="D189" s="579"/>
      <c r="E189" s="579"/>
      <c r="F189" s="373" t="s">
        <v>1057</v>
      </c>
    </row>
    <row r="190" spans="1:6">
      <c r="A190" s="366" t="s">
        <v>2217</v>
      </c>
      <c r="B190" s="576"/>
      <c r="C190" s="579"/>
      <c r="D190" s="579"/>
      <c r="E190" s="579"/>
      <c r="F190" s="367"/>
    </row>
    <row r="191" spans="1:6">
      <c r="A191" s="372" t="s">
        <v>1349</v>
      </c>
      <c r="B191" s="585" t="s">
        <v>1881</v>
      </c>
      <c r="C191" s="341" t="s">
        <v>957</v>
      </c>
      <c r="D191" s="579"/>
      <c r="E191" s="579"/>
      <c r="F191" s="373" t="s">
        <v>993</v>
      </c>
    </row>
    <row r="192" spans="1:6">
      <c r="A192" s="372" t="s">
        <v>1352</v>
      </c>
      <c r="B192" s="585" t="s">
        <v>1353</v>
      </c>
      <c r="C192" s="341" t="s">
        <v>957</v>
      </c>
      <c r="D192" s="579"/>
      <c r="E192" s="579"/>
      <c r="F192" s="373" t="s">
        <v>996</v>
      </c>
    </row>
    <row r="193" spans="1:6">
      <c r="A193" s="372" t="s">
        <v>1354</v>
      </c>
      <c r="B193" s="585" t="s">
        <v>2218</v>
      </c>
      <c r="C193" s="341" t="s">
        <v>957</v>
      </c>
      <c r="D193" s="579"/>
      <c r="E193" s="579"/>
      <c r="F193" s="373" t="s">
        <v>2219</v>
      </c>
    </row>
    <row r="194" spans="1:6">
      <c r="A194" s="372" t="s">
        <v>1356</v>
      </c>
      <c r="B194" s="585" t="s">
        <v>1014</v>
      </c>
      <c r="C194" s="341" t="s">
        <v>957</v>
      </c>
      <c r="D194" s="579"/>
      <c r="E194" s="579"/>
      <c r="F194" s="373" t="s">
        <v>1013</v>
      </c>
    </row>
    <row r="195" spans="1:6" ht="276" customHeight="1">
      <c r="A195" s="372" t="s">
        <v>1357</v>
      </c>
      <c r="B195" s="585" t="s">
        <v>983</v>
      </c>
      <c r="C195" s="341" t="s">
        <v>957</v>
      </c>
      <c r="D195" s="370" t="s">
        <v>2220</v>
      </c>
      <c r="E195" s="579"/>
      <c r="F195" s="373" t="s">
        <v>981</v>
      </c>
    </row>
    <row r="196" spans="1:6" ht="38.25">
      <c r="A196" s="372" t="s">
        <v>1358</v>
      </c>
      <c r="B196" s="340" t="s">
        <v>1359</v>
      </c>
      <c r="C196" s="341" t="s">
        <v>1050</v>
      </c>
      <c r="D196" s="370" t="s">
        <v>2221</v>
      </c>
      <c r="E196" s="579"/>
      <c r="F196" s="373" t="s">
        <v>18</v>
      </c>
    </row>
    <row r="197" spans="1:6" ht="66.75" customHeight="1">
      <c r="A197" s="372" t="s">
        <v>1360</v>
      </c>
      <c r="B197" s="340" t="s">
        <v>1361</v>
      </c>
      <c r="C197" s="341" t="s">
        <v>957</v>
      </c>
      <c r="D197" s="370" t="s">
        <v>2222</v>
      </c>
      <c r="E197" s="579"/>
      <c r="F197" s="373" t="s">
        <v>20</v>
      </c>
    </row>
    <row r="198" spans="1:6" ht="38.25">
      <c r="A198" s="372" t="s">
        <v>1362</v>
      </c>
      <c r="B198" s="340" t="s">
        <v>1363</v>
      </c>
      <c r="C198" s="341" t="s">
        <v>1050</v>
      </c>
      <c r="D198" s="370" t="s">
        <v>2223</v>
      </c>
      <c r="E198" s="579"/>
      <c r="F198" s="373" t="s">
        <v>22</v>
      </c>
    </row>
    <row r="199" spans="1:6" ht="38.25">
      <c r="A199" s="372" t="s">
        <v>1364</v>
      </c>
      <c r="B199" s="585" t="s">
        <v>1365</v>
      </c>
      <c r="C199" s="341" t="s">
        <v>957</v>
      </c>
      <c r="D199" s="370"/>
      <c r="E199" s="579"/>
      <c r="F199" s="373" t="s">
        <v>2224</v>
      </c>
    </row>
    <row r="200" spans="1:6" ht="51">
      <c r="A200" s="372" t="s">
        <v>1366</v>
      </c>
      <c r="B200" s="585" t="s">
        <v>1367</v>
      </c>
      <c r="C200" s="341" t="s">
        <v>1129</v>
      </c>
      <c r="D200" s="370" t="s">
        <v>2225</v>
      </c>
      <c r="E200" s="579"/>
      <c r="F200" s="373" t="s">
        <v>2226</v>
      </c>
    </row>
    <row r="201" spans="1:6" ht="38.25">
      <c r="A201" s="372" t="s">
        <v>1368</v>
      </c>
      <c r="B201" s="585" t="s">
        <v>1369</v>
      </c>
      <c r="C201" s="341" t="s">
        <v>957</v>
      </c>
      <c r="D201" s="370" t="s">
        <v>2227</v>
      </c>
      <c r="E201" s="579"/>
      <c r="F201" s="373" t="s">
        <v>2228</v>
      </c>
    </row>
    <row r="202" spans="1:6" ht="38.25">
      <c r="A202" s="372" t="s">
        <v>1370</v>
      </c>
      <c r="B202" s="585" t="s">
        <v>1371</v>
      </c>
      <c r="C202" s="341" t="s">
        <v>957</v>
      </c>
      <c r="D202" s="370" t="s">
        <v>2229</v>
      </c>
      <c r="E202" s="579"/>
      <c r="F202" s="373" t="s">
        <v>2230</v>
      </c>
    </row>
    <row r="203" spans="1:6">
      <c r="A203" s="372" t="s">
        <v>1372</v>
      </c>
      <c r="B203" s="585" t="s">
        <v>1373</v>
      </c>
      <c r="C203" s="341" t="s">
        <v>957</v>
      </c>
      <c r="D203" s="370"/>
      <c r="E203" s="579"/>
      <c r="F203" s="373" t="s">
        <v>2231</v>
      </c>
    </row>
    <row r="204" spans="1:6">
      <c r="A204" s="366" t="s">
        <v>2232</v>
      </c>
      <c r="B204" s="576"/>
      <c r="C204" s="579"/>
      <c r="D204" s="370"/>
      <c r="E204" s="579"/>
      <c r="F204" s="367"/>
    </row>
    <row r="205" spans="1:6">
      <c r="A205" s="372" t="s">
        <v>1376</v>
      </c>
      <c r="B205" s="585" t="s">
        <v>1377</v>
      </c>
      <c r="C205" s="341" t="s">
        <v>1050</v>
      </c>
      <c r="D205" s="579"/>
      <c r="E205" s="579"/>
      <c r="F205" s="373" t="s">
        <v>1097</v>
      </c>
    </row>
    <row r="206" spans="1:6">
      <c r="A206" s="372" t="s">
        <v>1378</v>
      </c>
      <c r="B206" s="585" t="s">
        <v>1379</v>
      </c>
      <c r="C206" s="341" t="s">
        <v>1050</v>
      </c>
      <c r="D206" s="579"/>
      <c r="E206" s="579"/>
      <c r="F206" s="373" t="s">
        <v>1081</v>
      </c>
    </row>
    <row r="207" spans="1:6" ht="25.5">
      <c r="A207" s="372" t="s">
        <v>1380</v>
      </c>
      <c r="B207" s="585" t="s">
        <v>1381</v>
      </c>
      <c r="C207" s="341" t="s">
        <v>1151</v>
      </c>
      <c r="D207" s="579"/>
      <c r="E207" s="579"/>
      <c r="F207" s="373" t="s">
        <v>1153</v>
      </c>
    </row>
    <row r="208" spans="1:6" ht="27" customHeight="1">
      <c r="A208" s="372" t="s">
        <v>1382</v>
      </c>
      <c r="B208" s="585" t="s">
        <v>1383</v>
      </c>
      <c r="C208" s="341" t="s">
        <v>1050</v>
      </c>
      <c r="D208" s="579"/>
      <c r="E208" s="579"/>
      <c r="F208" s="373" t="s">
        <v>1107</v>
      </c>
    </row>
    <row r="209" spans="1:8" ht="26.25" customHeight="1">
      <c r="A209" s="372" t="s">
        <v>1384</v>
      </c>
      <c r="B209" s="585" t="s">
        <v>1385</v>
      </c>
      <c r="C209" s="341" t="s">
        <v>1050</v>
      </c>
      <c r="D209" s="579"/>
      <c r="E209" s="579"/>
      <c r="F209" s="373" t="s">
        <v>1114</v>
      </c>
      <c r="G209" s="577"/>
      <c r="H209" s="575"/>
    </row>
    <row r="210" spans="1:8">
      <c r="A210" s="366" t="s">
        <v>2233</v>
      </c>
      <c r="B210" s="576"/>
      <c r="C210" s="579"/>
      <c r="D210" s="579"/>
      <c r="E210" s="579"/>
      <c r="F210" s="367"/>
      <c r="G210" s="577"/>
      <c r="H210" s="575"/>
    </row>
    <row r="211" spans="1:8">
      <c r="A211" s="372" t="s">
        <v>1388</v>
      </c>
      <c r="B211" s="585" t="s">
        <v>1389</v>
      </c>
      <c r="C211" s="341" t="s">
        <v>957</v>
      </c>
      <c r="D211" s="579"/>
      <c r="E211" s="579"/>
      <c r="F211" s="373" t="s">
        <v>971</v>
      </c>
      <c r="G211" s="577"/>
      <c r="H211" s="575"/>
    </row>
    <row r="212" spans="1:8">
      <c r="A212" s="372" t="s">
        <v>1390</v>
      </c>
      <c r="B212" s="585" t="s">
        <v>2234</v>
      </c>
      <c r="C212" s="341" t="s">
        <v>957</v>
      </c>
      <c r="D212" s="579"/>
      <c r="E212" s="579"/>
      <c r="F212" s="373" t="s">
        <v>1906</v>
      </c>
      <c r="G212" s="577"/>
      <c r="H212" s="575"/>
    </row>
    <row r="213" spans="1:8">
      <c r="A213" s="372" t="s">
        <v>1392</v>
      </c>
      <c r="B213" s="585" t="s">
        <v>2235</v>
      </c>
      <c r="C213" s="341" t="s">
        <v>957</v>
      </c>
      <c r="D213" s="579"/>
      <c r="E213" s="579"/>
      <c r="F213" s="373" t="s">
        <v>2236</v>
      </c>
      <c r="G213" s="577"/>
      <c r="H213" s="575"/>
    </row>
    <row r="214" spans="1:8">
      <c r="A214" s="372" t="s">
        <v>1394</v>
      </c>
      <c r="B214" s="585" t="s">
        <v>810</v>
      </c>
      <c r="C214" s="341" t="s">
        <v>957</v>
      </c>
      <c r="D214" s="579"/>
      <c r="E214" s="579"/>
      <c r="F214" s="373" t="s">
        <v>2237</v>
      </c>
      <c r="G214" s="577"/>
      <c r="H214" s="575"/>
    </row>
    <row r="215" spans="1:8">
      <c r="A215" s="372" t="s">
        <v>1395</v>
      </c>
      <c r="B215" s="585" t="s">
        <v>1396</v>
      </c>
      <c r="C215" s="341" t="s">
        <v>1050</v>
      </c>
      <c r="D215" s="370"/>
      <c r="E215" s="370"/>
      <c r="F215" s="373" t="s">
        <v>1054</v>
      </c>
      <c r="G215" s="577"/>
      <c r="H215" s="575"/>
    </row>
    <row r="216" spans="1:8">
      <c r="A216" s="586"/>
      <c r="B216" s="577"/>
      <c r="C216" s="303"/>
      <c r="D216" s="303"/>
      <c r="E216" s="303"/>
      <c r="F216" s="587"/>
      <c r="G216" s="303"/>
      <c r="H216" s="82"/>
    </row>
    <row r="217" spans="1:8" hidden="1">
      <c r="A217" s="375"/>
      <c r="B217" s="376"/>
      <c r="C217" s="303"/>
      <c r="D217" s="303"/>
      <c r="E217" s="303"/>
      <c r="F217" s="587"/>
      <c r="G217" s="303"/>
      <c r="H217" s="82"/>
    </row>
    <row r="218" spans="1:8">
      <c r="A218" s="375"/>
      <c r="B218" s="376"/>
      <c r="C218" s="303"/>
      <c r="D218" s="303"/>
      <c r="E218" s="303"/>
      <c r="F218" s="587"/>
      <c r="G218" s="303"/>
      <c r="H218" s="82"/>
    </row>
    <row r="219" spans="1:8" s="85" customFormat="1">
      <c r="A219" s="376"/>
      <c r="B219" s="376"/>
      <c r="C219" s="377"/>
      <c r="D219" s="377"/>
      <c r="E219" s="377"/>
      <c r="F219" s="378"/>
      <c r="G219" s="377"/>
    </row>
    <row r="220" spans="1:8">
      <c r="A220" s="376"/>
      <c r="B220" s="376"/>
      <c r="C220" s="303"/>
      <c r="D220" s="303"/>
      <c r="E220" s="303"/>
      <c r="F220" s="587"/>
      <c r="G220" s="303"/>
      <c r="H220" s="82"/>
    </row>
    <row r="221" spans="1:8">
      <c r="A221" s="376"/>
      <c r="B221" s="376"/>
      <c r="C221" s="303"/>
      <c r="D221" s="303"/>
      <c r="E221" s="303"/>
      <c r="F221" s="587"/>
      <c r="G221" s="303"/>
      <c r="H221" s="82"/>
    </row>
    <row r="222" spans="1:8">
      <c r="A222" s="376"/>
      <c r="B222" s="376"/>
      <c r="C222" s="303"/>
      <c r="D222" s="303"/>
      <c r="E222" s="303"/>
      <c r="F222" s="587"/>
      <c r="G222" s="303"/>
      <c r="H222" s="82"/>
    </row>
    <row r="223" spans="1:8">
      <c r="A223" s="376"/>
      <c r="B223" s="376"/>
      <c r="C223" s="303"/>
      <c r="D223" s="303"/>
      <c r="E223" s="303"/>
      <c r="F223" s="587"/>
      <c r="G223" s="303"/>
      <c r="H223" s="82"/>
    </row>
    <row r="224" spans="1:8">
      <c r="A224" s="376"/>
      <c r="B224" s="376"/>
      <c r="C224" s="303"/>
      <c r="D224" s="303"/>
      <c r="E224" s="303"/>
      <c r="F224" s="587"/>
      <c r="G224" s="303"/>
      <c r="H224" s="82"/>
    </row>
    <row r="225" spans="1:8">
      <c r="A225" s="376"/>
      <c r="B225" s="376"/>
      <c r="C225" s="303"/>
      <c r="D225" s="303"/>
      <c r="E225" s="303"/>
      <c r="F225" s="587"/>
      <c r="G225" s="303"/>
      <c r="H225" s="82"/>
    </row>
    <row r="226" spans="1:8">
      <c r="A226" s="376"/>
      <c r="B226" s="376"/>
      <c r="C226" s="303"/>
      <c r="D226" s="303"/>
      <c r="E226" s="303"/>
      <c r="F226" s="587"/>
      <c r="G226" s="303"/>
      <c r="H226" s="82"/>
    </row>
    <row r="227" spans="1:8">
      <c r="A227" s="376"/>
      <c r="B227" s="376"/>
      <c r="C227" s="303"/>
      <c r="D227" s="303"/>
      <c r="E227" s="303"/>
      <c r="F227" s="587"/>
      <c r="G227" s="303"/>
      <c r="H227" s="82"/>
    </row>
    <row r="228" spans="1:8">
      <c r="A228" s="376"/>
      <c r="B228" s="376"/>
      <c r="C228" s="303"/>
      <c r="D228" s="303"/>
      <c r="E228" s="303"/>
      <c r="F228" s="587"/>
      <c r="G228" s="303"/>
      <c r="H228" s="82"/>
    </row>
    <row r="229" spans="1:8">
      <c r="A229" s="376"/>
      <c r="B229" s="376"/>
      <c r="C229" s="303"/>
      <c r="D229" s="303"/>
      <c r="E229" s="303"/>
      <c r="F229" s="587"/>
      <c r="G229" s="303"/>
      <c r="H229" s="82"/>
    </row>
    <row r="230" spans="1:8">
      <c r="A230" s="376"/>
      <c r="B230" s="376"/>
      <c r="C230" s="303"/>
      <c r="D230" s="303"/>
      <c r="E230" s="303"/>
      <c r="F230" s="587"/>
      <c r="G230" s="303"/>
      <c r="H230" s="82"/>
    </row>
    <row r="231" spans="1:8">
      <c r="A231" s="577"/>
      <c r="B231" s="577"/>
      <c r="C231" s="303"/>
      <c r="D231" s="303"/>
      <c r="E231" s="303"/>
      <c r="F231" s="587"/>
      <c r="G231" s="303"/>
      <c r="H231" s="82"/>
    </row>
    <row r="232" spans="1:8">
      <c r="A232" s="379"/>
      <c r="B232" s="380"/>
      <c r="C232" s="288"/>
      <c r="D232" s="288"/>
      <c r="E232" s="288"/>
      <c r="F232" s="588"/>
      <c r="G232" s="577"/>
      <c r="H232" s="575"/>
    </row>
    <row r="233" spans="1:8">
      <c r="A233" s="379"/>
      <c r="B233" s="380"/>
      <c r="C233" s="288"/>
      <c r="D233" s="288"/>
      <c r="E233" s="288"/>
      <c r="F233" s="588"/>
      <c r="G233" s="577"/>
      <c r="H233" s="575"/>
    </row>
    <row r="234" spans="1:8">
      <c r="A234" s="379"/>
      <c r="B234" s="380"/>
      <c r="C234" s="288"/>
      <c r="D234" s="288"/>
      <c r="E234" s="288"/>
      <c r="F234" s="588"/>
      <c r="G234" s="577"/>
      <c r="H234" s="575"/>
    </row>
    <row r="235" spans="1:8">
      <c r="A235" s="379"/>
      <c r="B235" s="380"/>
      <c r="C235" s="288"/>
      <c r="D235" s="288"/>
      <c r="E235" s="288"/>
      <c r="F235" s="588"/>
      <c r="G235" s="577"/>
      <c r="H235" s="575"/>
    </row>
    <row r="236" spans="1:8">
      <c r="A236" s="379"/>
      <c r="B236" s="380"/>
      <c r="C236" s="288"/>
      <c r="D236" s="288"/>
      <c r="E236" s="288"/>
      <c r="F236" s="588"/>
      <c r="G236" s="577"/>
      <c r="H236" s="575"/>
    </row>
    <row r="237" spans="1:8">
      <c r="A237" s="379"/>
      <c r="B237" s="380"/>
      <c r="C237" s="288"/>
      <c r="D237" s="288"/>
      <c r="E237" s="288"/>
      <c r="F237" s="588"/>
      <c r="G237" s="577"/>
      <c r="H237" s="575"/>
    </row>
    <row r="238" spans="1:8">
      <c r="A238" s="379"/>
      <c r="B238" s="380"/>
      <c r="C238" s="288"/>
      <c r="D238" s="288"/>
      <c r="E238" s="288"/>
      <c r="F238" s="588"/>
      <c r="G238" s="577"/>
      <c r="H238" s="575"/>
    </row>
    <row r="239" spans="1:8">
      <c r="A239" s="379"/>
      <c r="B239" s="380"/>
      <c r="C239" s="288"/>
      <c r="D239" s="288"/>
      <c r="E239" s="288"/>
      <c r="F239" s="588"/>
      <c r="G239" s="577"/>
      <c r="H239" s="575"/>
    </row>
    <row r="240" spans="1:8">
      <c r="A240" s="379"/>
      <c r="B240" s="380"/>
      <c r="C240" s="288"/>
      <c r="D240" s="288"/>
      <c r="E240" s="288"/>
      <c r="F240" s="588"/>
      <c r="G240" s="577"/>
      <c r="H240" s="575"/>
    </row>
    <row r="241" spans="1:6">
      <c r="A241" s="379"/>
      <c r="B241" s="380"/>
      <c r="C241" s="288"/>
      <c r="D241" s="288"/>
      <c r="E241" s="288"/>
      <c r="F241" s="588"/>
    </row>
    <row r="242" spans="1:6">
      <c r="A242" s="379"/>
      <c r="B242" s="380"/>
      <c r="C242" s="288"/>
      <c r="D242" s="288"/>
      <c r="E242" s="288"/>
      <c r="F242" s="588"/>
    </row>
    <row r="243" spans="1:6">
      <c r="A243" s="379"/>
      <c r="B243" s="380"/>
      <c r="C243" s="288"/>
      <c r="D243" s="288"/>
      <c r="E243" s="288"/>
      <c r="F243" s="588"/>
    </row>
    <row r="244" spans="1:6">
      <c r="A244" s="379"/>
      <c r="B244" s="380"/>
      <c r="C244" s="288"/>
      <c r="D244" s="288"/>
      <c r="E244" s="288"/>
      <c r="F244" s="588"/>
    </row>
    <row r="245" spans="1:6">
      <c r="A245" s="379"/>
      <c r="B245" s="380"/>
      <c r="C245" s="288"/>
      <c r="D245" s="288"/>
      <c r="E245" s="288"/>
      <c r="F245" s="588"/>
    </row>
    <row r="246" spans="1:6">
      <c r="A246" s="379"/>
      <c r="B246" s="380"/>
      <c r="C246" s="288"/>
      <c r="D246" s="288"/>
      <c r="E246" s="288"/>
      <c r="F246" s="588"/>
    </row>
    <row r="247" spans="1:6">
      <c r="A247" s="379"/>
      <c r="B247" s="380"/>
      <c r="C247" s="288"/>
      <c r="D247" s="288"/>
      <c r="E247" s="288"/>
      <c r="F247" s="588"/>
    </row>
    <row r="248" spans="1:6">
      <c r="A248" s="577"/>
      <c r="B248" s="586"/>
      <c r="C248" s="288"/>
      <c r="D248" s="288"/>
      <c r="E248" s="288"/>
      <c r="F248" s="588"/>
    </row>
    <row r="249" spans="1:6">
      <c r="A249" s="577"/>
      <c r="B249" s="586"/>
      <c r="C249" s="288"/>
      <c r="D249" s="288"/>
      <c r="E249" s="288"/>
      <c r="F249" s="588"/>
    </row>
    <row r="250" spans="1:6">
      <c r="A250" s="577"/>
      <c r="B250" s="577"/>
      <c r="C250" s="288"/>
      <c r="D250" s="288"/>
      <c r="E250" s="288"/>
      <c r="F250" s="587"/>
    </row>
    <row r="251" spans="1:6">
      <c r="A251" s="577"/>
      <c r="B251" s="577"/>
      <c r="C251" s="288"/>
      <c r="D251" s="288"/>
      <c r="E251" s="288"/>
      <c r="F251" s="587"/>
    </row>
    <row r="252" spans="1:6">
      <c r="A252" s="577"/>
      <c r="B252" s="577"/>
      <c r="C252" s="288"/>
      <c r="D252" s="288"/>
      <c r="E252" s="288"/>
      <c r="F252" s="587"/>
    </row>
  </sheetData>
  <sheetProtection algorithmName="SHA-512" hashValue="321Uf9/xJlrMKub1ducTJmv0nZ8mS2L6gZzRo2jm8kdz86uyE7f2f1SHsTmP/yqtt7qQqWrENFamhEGwM68Omg==" saltValue="NXI7SAub4uzM2vZv2TAzNA==" spinCount="100000" sheet="1" objects="1" scenarios="1"/>
  <mergeCells count="1">
    <mergeCell ref="A1:F1"/>
  </mergeCells>
  <pageMargins left="0.78740157480314965" right="0.78740157480314965" top="0.70866141732283472" bottom="0.6692913385826772" header="0.51181102362204722" footer="0.51181102362204722"/>
  <pageSetup paperSize="9" scale="62" fitToHeight="0" orientation="landscape" horizontalDpi="4294967292" verticalDpi="96" r:id="rId1"/>
  <headerFooter alignWithMargins="0">
    <oddFooter>&amp;CSeite &amp;P von &amp;N</oddFooter>
  </headerFooter>
  <rowBreaks count="13" manualBreakCount="13">
    <brk id="25" max="5" man="1"/>
    <brk id="43" max="5" man="1"/>
    <brk id="51" max="5" man="1"/>
    <brk id="65" max="5" man="1"/>
    <brk id="84" max="5" man="1"/>
    <brk id="103" max="5" man="1"/>
    <brk id="121" max="5" man="1"/>
    <brk id="130" max="5" man="1"/>
    <brk id="142" max="5" man="1"/>
    <brk id="152" max="5" man="1"/>
    <brk id="161" max="5" man="1"/>
    <brk id="168" max="5" man="1"/>
    <brk id="174" max="16383" man="1"/>
  </rowBreaks>
  <drawing r:id="rId2"/>
  <legacyDrawing r:id="rId3"/>
  <controls>
    <mc:AlternateContent xmlns:mc="http://schemas.openxmlformats.org/markup-compatibility/2006">
      <mc:Choice Requires="x14">
        <control shapeId="23553" r:id="rId4" name="CommandButton1">
          <controlPr defaultSize="0" print="0" autoLine="0" r:id="rId5">
            <anchor moveWithCells="1">
              <from>
                <xdr:col>5</xdr:col>
                <xdr:colOff>0</xdr:colOff>
                <xdr:row>249</xdr:row>
                <xdr:rowOff>0</xdr:rowOff>
              </from>
              <to>
                <xdr:col>5</xdr:col>
                <xdr:colOff>1000125</xdr:colOff>
                <xdr:row>251</xdr:row>
                <xdr:rowOff>9525</xdr:rowOff>
              </to>
            </anchor>
          </controlPr>
        </control>
      </mc:Choice>
      <mc:Fallback>
        <control shapeId="23553" r:id="rId4" name="CommandButton1"/>
      </mc:Fallback>
    </mc:AlternateContent>
  </control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23">
    <tabColor rgb="FFFF0000"/>
  </sheetPr>
  <dimension ref="A1:J332"/>
  <sheetViews>
    <sheetView topLeftCell="A280" workbookViewId="0">
      <selection activeCell="F306" sqref="F306"/>
    </sheetView>
  </sheetViews>
  <sheetFormatPr defaultColWidth="11.42578125" defaultRowHeight="12.75"/>
  <cols>
    <col min="1" max="1" width="6.7109375" customWidth="1"/>
    <col min="2" max="2" width="9.42578125" customWidth="1"/>
    <col min="3" max="3" width="9.5703125" bestFit="1" customWidth="1"/>
    <col min="4" max="4" width="14.7109375" customWidth="1"/>
  </cols>
  <sheetData>
    <row r="1" spans="1:4" ht="15.75">
      <c r="A1" s="2" t="s">
        <v>2238</v>
      </c>
    </row>
    <row r="3" spans="1:4">
      <c r="A3" s="6" t="s">
        <v>936</v>
      </c>
      <c r="B3" s="15" t="s">
        <v>2239</v>
      </c>
      <c r="C3" s="6" t="s">
        <v>942</v>
      </c>
      <c r="D3" s="6" t="s">
        <v>945</v>
      </c>
    </row>
    <row r="4" spans="1:4">
      <c r="A4" s="82">
        <f>_JAHR</f>
        <v>0</v>
      </c>
      <c r="B4" s="82">
        <f>_UKZ</f>
        <v>0</v>
      </c>
      <c r="C4" s="82" t="s">
        <v>2240</v>
      </c>
      <c r="D4" s="82" t="str">
        <f>IF(ISBLANK(_NAME),"",_NAME)</f>
        <v/>
      </c>
    </row>
    <row r="5" spans="1:4">
      <c r="A5" s="82">
        <f t="shared" ref="A5:A68" si="0">_JAHR</f>
        <v>0</v>
      </c>
      <c r="B5" s="82">
        <f t="shared" ref="B5:B68" si="1">_UKZ</f>
        <v>0</v>
      </c>
      <c r="C5" s="82" t="s">
        <v>2241</v>
      </c>
      <c r="D5" s="82" t="str">
        <f>IF(ISBLANK(_ABDT),"",_ABDT)</f>
        <v>31.12.</v>
      </c>
    </row>
    <row r="6" spans="1:4">
      <c r="A6" s="82">
        <f t="shared" si="0"/>
        <v>0</v>
      </c>
      <c r="B6" s="82">
        <f t="shared" si="1"/>
        <v>0</v>
      </c>
      <c r="C6" s="82" t="s">
        <v>2242</v>
      </c>
      <c r="D6" s="82" t="str">
        <f>IF(ISBLANK(_BEAU),"",_BEAU)</f>
        <v/>
      </c>
    </row>
    <row r="7" spans="1:4">
      <c r="A7" s="82">
        <f t="shared" si="0"/>
        <v>0</v>
      </c>
      <c r="B7" s="82">
        <f t="shared" si="1"/>
        <v>0</v>
      </c>
      <c r="C7" s="82" t="s">
        <v>2243</v>
      </c>
      <c r="D7" s="82" t="str">
        <f>IF(ISBLANK(_BEAV),"",_BEAV)</f>
        <v>Maximilian Laue</v>
      </c>
    </row>
    <row r="8" spans="1:4">
      <c r="A8" s="82">
        <f t="shared" si="0"/>
        <v>0</v>
      </c>
      <c r="B8" s="82">
        <f t="shared" si="1"/>
        <v>0</v>
      </c>
      <c r="C8" s="82" t="s">
        <v>2244</v>
      </c>
      <c r="D8" s="82" t="str">
        <f>IF(ISBLANK(_TBAU),"",_TBAU)</f>
        <v/>
      </c>
    </row>
    <row r="9" spans="1:4">
      <c r="A9" s="82">
        <f t="shared" si="0"/>
        <v>0</v>
      </c>
      <c r="B9" s="82">
        <f t="shared" si="1"/>
        <v>0</v>
      </c>
      <c r="C9" s="82" t="s">
        <v>2245</v>
      </c>
      <c r="D9" s="82" t="str">
        <f>IF(ISBLANK(_TBAV),"",_TBAV)</f>
        <v>015203717125</v>
      </c>
    </row>
    <row r="10" spans="1:4">
      <c r="A10" s="82">
        <f t="shared" si="0"/>
        <v>0</v>
      </c>
      <c r="B10" s="82">
        <f t="shared" si="1"/>
        <v>0</v>
      </c>
      <c r="C10" s="82" t="s">
        <v>2246</v>
      </c>
      <c r="D10" s="82">
        <f>IF(ISBLANK(_WAEH),"",_WAEH)</f>
        <v>1</v>
      </c>
    </row>
    <row r="11" spans="1:4">
      <c r="A11" s="82">
        <f t="shared" si="0"/>
        <v>0</v>
      </c>
      <c r="B11" s="82">
        <f t="shared" si="1"/>
        <v>0</v>
      </c>
      <c r="C11" s="82" t="s">
        <v>86</v>
      </c>
      <c r="D11" s="82" t="str">
        <f>IF(ISBLANK(_REFO),"",_REFO)</f>
        <v/>
      </c>
    </row>
    <row r="12" spans="1:4">
      <c r="A12" s="82">
        <f t="shared" si="0"/>
        <v>0</v>
      </c>
      <c r="B12" s="82">
        <f t="shared" si="1"/>
        <v>0</v>
      </c>
      <c r="C12" s="82" t="s">
        <v>2247</v>
      </c>
      <c r="D12" s="82">
        <f>IF(ISBLANK(_EINH),"",_EINH)</f>
        <v>0</v>
      </c>
    </row>
    <row r="13" spans="1:4">
      <c r="A13" s="82">
        <f t="shared" si="0"/>
        <v>0</v>
      </c>
      <c r="B13" s="82">
        <f t="shared" si="1"/>
        <v>0</v>
      </c>
      <c r="C13" s="82" t="s">
        <v>2248</v>
      </c>
      <c r="D13" s="82">
        <f>IF(ISBLANK(_AUSD),"",_AUSD)</f>
        <v>1</v>
      </c>
    </row>
    <row r="14" spans="1:4">
      <c r="A14" s="82">
        <f t="shared" si="0"/>
        <v>0</v>
      </c>
      <c r="B14" s="82">
        <f t="shared" si="1"/>
        <v>0</v>
      </c>
      <c r="C14" s="82" t="s">
        <v>2249</v>
      </c>
      <c r="D14" s="82">
        <f>IF(ISBLANK(_TEAB),"",_TEAB)</f>
        <v>1</v>
      </c>
    </row>
    <row r="15" spans="1:4">
      <c r="A15" s="82">
        <f t="shared" si="0"/>
        <v>0</v>
      </c>
      <c r="B15" s="82">
        <f t="shared" si="1"/>
        <v>0</v>
      </c>
      <c r="C15" s="82" t="s">
        <v>125</v>
      </c>
      <c r="D15" s="82" t="str">
        <f>IF(ISBLANK(_REGI),"",_REGI)</f>
        <v/>
      </c>
    </row>
    <row r="16" spans="1:4">
      <c r="A16" s="82">
        <f t="shared" si="0"/>
        <v>0</v>
      </c>
      <c r="B16" s="82">
        <f t="shared" si="1"/>
        <v>0</v>
      </c>
      <c r="C16" s="82" t="s">
        <v>129</v>
      </c>
      <c r="D16" s="82" t="str">
        <f>IF(ISBLANK(_BAUT),"",_BAUT)</f>
        <v/>
      </c>
    </row>
    <row r="17" spans="1:4">
      <c r="A17" s="82">
        <f t="shared" si="0"/>
        <v>0</v>
      </c>
      <c r="B17" s="82">
        <f t="shared" si="1"/>
        <v>0</v>
      </c>
      <c r="C17" s="82" t="s">
        <v>2250</v>
      </c>
      <c r="D17" s="82">
        <f>IF(ISBLANK(_BAUB),"",_BAUB)</f>
        <v>1</v>
      </c>
    </row>
    <row r="18" spans="1:4">
      <c r="A18" s="82">
        <f t="shared" si="0"/>
        <v>0</v>
      </c>
      <c r="B18" s="82">
        <f t="shared" si="1"/>
        <v>0</v>
      </c>
      <c r="C18" s="82" t="s">
        <v>140</v>
      </c>
      <c r="D18" s="82" t="str">
        <f>IF(ISBLANK(_PERS),"",_PERS)</f>
        <v/>
      </c>
    </row>
    <row r="19" spans="1:4">
      <c r="A19" s="82">
        <f t="shared" si="0"/>
        <v>0</v>
      </c>
      <c r="B19" s="82">
        <f t="shared" si="1"/>
        <v>0</v>
      </c>
      <c r="C19" s="82" t="s">
        <v>148</v>
      </c>
      <c r="D19" s="82" t="str">
        <f>IF(ISBLANK(_VERB),"",_VERB)</f>
        <v/>
      </c>
    </row>
    <row r="20" spans="1:4">
      <c r="A20" s="82">
        <f t="shared" si="0"/>
        <v>0</v>
      </c>
      <c r="B20" s="82">
        <f t="shared" si="1"/>
        <v>0</v>
      </c>
      <c r="C20" s="82" t="s">
        <v>159</v>
      </c>
      <c r="D20" s="82" t="str">
        <f>IF(ISBLANK(_PB01),"",_PB01)</f>
        <v/>
      </c>
    </row>
    <row r="21" spans="1:4">
      <c r="A21" s="82">
        <f t="shared" si="0"/>
        <v>0</v>
      </c>
      <c r="B21" s="82">
        <f t="shared" si="1"/>
        <v>0</v>
      </c>
      <c r="C21" s="82" t="s">
        <v>162</v>
      </c>
      <c r="D21" s="82" t="str">
        <f>IF(ISBLANK(_PB02),"",_PB02)</f>
        <v/>
      </c>
    </row>
    <row r="22" spans="1:4">
      <c r="A22" s="82">
        <f t="shared" si="0"/>
        <v>0</v>
      </c>
      <c r="B22" s="82">
        <f t="shared" si="1"/>
        <v>0</v>
      </c>
      <c r="C22" s="82" t="s">
        <v>165</v>
      </c>
      <c r="D22" s="82" t="str">
        <f>IF(ISBLANK(_PB03),"",_PB03)</f>
        <v/>
      </c>
    </row>
    <row r="23" spans="1:4">
      <c r="A23" s="82">
        <f t="shared" si="0"/>
        <v>0</v>
      </c>
      <c r="B23" s="82">
        <f t="shared" si="1"/>
        <v>0</v>
      </c>
      <c r="C23" s="82" t="s">
        <v>167</v>
      </c>
      <c r="D23" s="82" t="str">
        <f>IF(ISBLANK(_PB04),"",_PB04)</f>
        <v/>
      </c>
    </row>
    <row r="24" spans="1:4">
      <c r="A24" s="82">
        <f t="shared" si="0"/>
        <v>0</v>
      </c>
      <c r="B24" s="82">
        <f t="shared" si="1"/>
        <v>0</v>
      </c>
      <c r="C24" s="82" t="s">
        <v>169</v>
      </c>
      <c r="D24" s="82" t="str">
        <f>IF(ISBLANK(_PB05),"",_PB05)</f>
        <v/>
      </c>
    </row>
    <row r="25" spans="1:4">
      <c r="A25" s="82">
        <f t="shared" si="0"/>
        <v>0</v>
      </c>
      <c r="B25" s="82">
        <f t="shared" si="1"/>
        <v>0</v>
      </c>
      <c r="C25" s="82" t="s">
        <v>171</v>
      </c>
      <c r="D25" s="82" t="str">
        <f>IF(ISBLANK(_PB06),"",_PB06)</f>
        <v/>
      </c>
    </row>
    <row r="26" spans="1:4">
      <c r="A26" s="82">
        <f t="shared" si="0"/>
        <v>0</v>
      </c>
      <c r="B26" s="82">
        <f t="shared" si="1"/>
        <v>0</v>
      </c>
      <c r="C26" s="82" t="s">
        <v>173</v>
      </c>
      <c r="D26" s="82">
        <f>IF(ISBLANK(_PB10),"",_PB10)</f>
        <v>0</v>
      </c>
    </row>
    <row r="27" spans="1:4">
      <c r="A27" s="82">
        <f t="shared" si="0"/>
        <v>0</v>
      </c>
      <c r="B27" s="82">
        <f t="shared" si="1"/>
        <v>0</v>
      </c>
      <c r="C27" s="82" t="s">
        <v>690</v>
      </c>
      <c r="D27" s="82" t="str">
        <f>IF(ISBLANK(_PB30),"",_PB30)</f>
        <v/>
      </c>
    </row>
    <row r="28" spans="1:4">
      <c r="A28" s="82">
        <f t="shared" si="0"/>
        <v>0</v>
      </c>
      <c r="B28" s="82">
        <f t="shared" si="1"/>
        <v>0</v>
      </c>
      <c r="C28" s="82" t="s">
        <v>180</v>
      </c>
      <c r="D28" s="82" t="str">
        <f>IF(ISBLANK(_EE01),"",_EE01)</f>
        <v/>
      </c>
    </row>
    <row r="29" spans="1:4">
      <c r="A29" s="82">
        <f t="shared" si="0"/>
        <v>0</v>
      </c>
      <c r="B29" s="82">
        <f t="shared" si="1"/>
        <v>0</v>
      </c>
      <c r="C29" s="82" t="s">
        <v>182</v>
      </c>
      <c r="D29" s="82" t="str">
        <f>IF(ISBLANK(_EE02),"",_EE02)</f>
        <v/>
      </c>
    </row>
    <row r="30" spans="1:4">
      <c r="A30" s="82">
        <f t="shared" si="0"/>
        <v>0</v>
      </c>
      <c r="B30" s="82">
        <f t="shared" si="1"/>
        <v>0</v>
      </c>
      <c r="C30" s="82" t="s">
        <v>184</v>
      </c>
      <c r="D30" s="82" t="str">
        <f>IF(ISBLANK(_EE03),"",_EE03)</f>
        <v/>
      </c>
    </row>
    <row r="31" spans="1:4">
      <c r="A31" s="82">
        <f t="shared" si="0"/>
        <v>0</v>
      </c>
      <c r="B31" s="82">
        <f t="shared" si="1"/>
        <v>0</v>
      </c>
      <c r="C31" s="82" t="s">
        <v>186</v>
      </c>
      <c r="D31" s="82" t="str">
        <f>IF(ISBLANK(_EE04),"",_EE04)</f>
        <v/>
      </c>
    </row>
    <row r="32" spans="1:4">
      <c r="A32" s="82">
        <f t="shared" si="0"/>
        <v>0</v>
      </c>
      <c r="B32" s="82">
        <f t="shared" si="1"/>
        <v>0</v>
      </c>
      <c r="C32" s="82" t="s">
        <v>195</v>
      </c>
      <c r="D32" s="82" t="str">
        <f>IF(ISBLANK(_PE01),"",_PE01)</f>
        <v/>
      </c>
    </row>
    <row r="33" spans="1:4">
      <c r="A33" s="82">
        <f t="shared" si="0"/>
        <v>0</v>
      </c>
      <c r="B33" s="82">
        <f t="shared" si="1"/>
        <v>0</v>
      </c>
      <c r="C33" s="82" t="s">
        <v>196</v>
      </c>
      <c r="D33" s="82" t="str">
        <f>IF(ISBLANK(_PE02),"",_PE02)</f>
        <v/>
      </c>
    </row>
    <row r="34" spans="1:4">
      <c r="A34" s="82">
        <f t="shared" si="0"/>
        <v>0</v>
      </c>
      <c r="B34" s="82">
        <f t="shared" si="1"/>
        <v>0</v>
      </c>
      <c r="C34" s="82" t="s">
        <v>197</v>
      </c>
      <c r="D34" s="82" t="str">
        <f>IF(ISBLANK(_PE03),"",_PE03)</f>
        <v/>
      </c>
    </row>
    <row r="35" spans="1:4">
      <c r="A35" s="82">
        <f t="shared" si="0"/>
        <v>0</v>
      </c>
      <c r="B35" s="82">
        <f t="shared" si="1"/>
        <v>0</v>
      </c>
      <c r="C35" s="82" t="s">
        <v>189</v>
      </c>
      <c r="D35" s="82" t="str">
        <f>IF(ISBLANK(_VE01),"",_VE01)</f>
        <v/>
      </c>
    </row>
    <row r="36" spans="1:4">
      <c r="A36" s="82">
        <f t="shared" si="0"/>
        <v>0</v>
      </c>
      <c r="B36" s="82">
        <f t="shared" si="1"/>
        <v>0</v>
      </c>
      <c r="C36" s="82" t="s">
        <v>190</v>
      </c>
      <c r="D36" s="82" t="str">
        <f>IF(ISBLANK(_VE02),"",_VE02)</f>
        <v/>
      </c>
    </row>
    <row r="37" spans="1:4">
      <c r="A37" s="82">
        <f t="shared" si="0"/>
        <v>0</v>
      </c>
      <c r="B37" s="82">
        <f t="shared" si="1"/>
        <v>0</v>
      </c>
      <c r="C37" s="82" t="s">
        <v>191</v>
      </c>
      <c r="D37" s="82" t="str">
        <f>IF(ISBLANK(_VE03),"",_VE03)</f>
        <v/>
      </c>
    </row>
    <row r="38" spans="1:4">
      <c r="A38" s="82">
        <f t="shared" si="0"/>
        <v>0</v>
      </c>
      <c r="B38" s="82">
        <f t="shared" si="1"/>
        <v>0</v>
      </c>
      <c r="C38" s="82" t="s">
        <v>193</v>
      </c>
      <c r="D38" s="82" t="str">
        <f>IF(ISBLANK(_VE04),"",_VE04)</f>
        <v/>
      </c>
    </row>
    <row r="39" spans="1:4">
      <c r="A39" s="82">
        <f t="shared" si="0"/>
        <v>0</v>
      </c>
      <c r="B39" s="82">
        <f t="shared" si="1"/>
        <v>0</v>
      </c>
      <c r="C39" s="82" t="s">
        <v>236</v>
      </c>
      <c r="D39" s="82" t="str">
        <f>IF(ISBLANK(_FE10),"",_FE10)</f>
        <v/>
      </c>
    </row>
    <row r="40" spans="1:4">
      <c r="A40" s="82">
        <f t="shared" si="0"/>
        <v>0</v>
      </c>
      <c r="B40" s="82">
        <f t="shared" si="1"/>
        <v>0</v>
      </c>
      <c r="C40" s="82" t="s">
        <v>226</v>
      </c>
      <c r="D40" s="82" t="str">
        <f>IF(ISBLANK(_EN10),"",_EN10)</f>
        <v/>
      </c>
    </row>
    <row r="41" spans="1:4">
      <c r="A41" s="82">
        <f t="shared" si="0"/>
        <v>0</v>
      </c>
      <c r="B41" s="82">
        <f t="shared" si="1"/>
        <v>0</v>
      </c>
      <c r="C41" s="82" t="s">
        <v>241</v>
      </c>
      <c r="D41" s="82" t="str">
        <f>IF(ISBLANK(_IV10),"",_IV10)</f>
        <v/>
      </c>
    </row>
    <row r="42" spans="1:4">
      <c r="A42" s="82">
        <f t="shared" si="0"/>
        <v>0</v>
      </c>
      <c r="B42" s="82">
        <f t="shared" si="1"/>
        <v>0</v>
      </c>
      <c r="C42" s="82" t="s">
        <v>244</v>
      </c>
      <c r="D42" s="82" t="str">
        <f>IF(ISBLANK(_KA03),"",_KA03)</f>
        <v/>
      </c>
    </row>
    <row r="43" spans="1:4">
      <c r="A43" s="82">
        <f t="shared" si="0"/>
        <v>0</v>
      </c>
      <c r="B43" s="82">
        <f t="shared" si="1"/>
        <v>0</v>
      </c>
      <c r="C43" s="82" t="s">
        <v>246</v>
      </c>
      <c r="D43" s="82" t="str">
        <f>IF(ISBLANK(_KA04),"",_KA04)</f>
        <v/>
      </c>
    </row>
    <row r="44" spans="1:4">
      <c r="A44" s="82">
        <f t="shared" si="0"/>
        <v>0</v>
      </c>
      <c r="B44" s="82">
        <f t="shared" si="1"/>
        <v>0</v>
      </c>
      <c r="C44" s="82" t="s">
        <v>254</v>
      </c>
      <c r="D44" s="82" t="str">
        <f>IF(ISBLANK(_AV08),"",_AV08)</f>
        <v/>
      </c>
    </row>
    <row r="45" spans="1:4">
      <c r="A45" s="82">
        <f t="shared" si="0"/>
        <v>0</v>
      </c>
      <c r="B45" s="82">
        <f t="shared" si="1"/>
        <v>0</v>
      </c>
      <c r="C45" s="82" t="s">
        <v>269</v>
      </c>
      <c r="D45" s="82" t="str">
        <f>IF(ISBLANK(_AV11),"",_AV11)</f>
        <v/>
      </c>
    </row>
    <row r="46" spans="1:4">
      <c r="A46" s="82">
        <f t="shared" si="0"/>
        <v>0</v>
      </c>
      <c r="B46" s="82">
        <f t="shared" si="1"/>
        <v>0</v>
      </c>
      <c r="C46" s="82" t="s">
        <v>249</v>
      </c>
      <c r="D46" s="82" t="str">
        <f>IF(ISBLANK(_AK08),"",_AK08)</f>
        <v/>
      </c>
    </row>
    <row r="47" spans="1:4">
      <c r="A47" s="82">
        <f t="shared" si="0"/>
        <v>0</v>
      </c>
      <c r="B47" s="82">
        <f t="shared" si="1"/>
        <v>0</v>
      </c>
      <c r="C47" s="82" t="s">
        <v>251</v>
      </c>
      <c r="D47" s="82" t="str">
        <f>IF(ISBLANK(_KA07),"",_KA07)</f>
        <v/>
      </c>
    </row>
    <row r="48" spans="1:4">
      <c r="A48" s="82">
        <f t="shared" si="0"/>
        <v>0</v>
      </c>
      <c r="B48" s="82">
        <f t="shared" si="1"/>
        <v>0</v>
      </c>
      <c r="C48" s="82" t="s">
        <v>252</v>
      </c>
      <c r="D48" s="82" t="str">
        <f>IF(ISBLANK(_KA08),"",_KA08)</f>
        <v/>
      </c>
    </row>
    <row r="49" spans="1:4">
      <c r="A49" s="82">
        <f t="shared" si="0"/>
        <v>0</v>
      </c>
      <c r="B49" s="82">
        <f t="shared" si="1"/>
        <v>0</v>
      </c>
      <c r="C49" s="82" t="s">
        <v>275</v>
      </c>
      <c r="D49" s="82" t="str">
        <f>IF(ISBLANK(_AV09),"",_AV09)</f>
        <v/>
      </c>
    </row>
    <row r="50" spans="1:4">
      <c r="A50" s="82">
        <f t="shared" si="0"/>
        <v>0</v>
      </c>
      <c r="B50" s="82">
        <f t="shared" si="1"/>
        <v>0</v>
      </c>
      <c r="C50" s="82" t="s">
        <v>278</v>
      </c>
      <c r="D50" s="82" t="str">
        <f>IF(ISBLANK(_AV10),"",_AV10)</f>
        <v/>
      </c>
    </row>
    <row r="51" spans="1:4">
      <c r="A51" s="82">
        <f t="shared" si="0"/>
        <v>0</v>
      </c>
      <c r="B51" s="82">
        <f t="shared" si="1"/>
        <v>0</v>
      </c>
      <c r="C51" s="82" t="s">
        <v>282</v>
      </c>
      <c r="D51" s="82" t="str">
        <f>IF(ISBLANK(_UV10),"",_UV10)</f>
        <v/>
      </c>
    </row>
    <row r="52" spans="1:4">
      <c r="A52" s="82">
        <f t="shared" si="0"/>
        <v>0</v>
      </c>
      <c r="B52" s="82">
        <f t="shared" si="1"/>
        <v>0</v>
      </c>
      <c r="C52" s="82" t="s">
        <v>285</v>
      </c>
      <c r="D52" s="82" t="str">
        <f>IF(ISBLANK(_UV20),"",_UV20)</f>
        <v/>
      </c>
    </row>
    <row r="53" spans="1:4">
      <c r="A53" s="82">
        <f t="shared" si="0"/>
        <v>0</v>
      </c>
      <c r="B53" s="82">
        <f t="shared" si="1"/>
        <v>0</v>
      </c>
      <c r="C53" s="82" t="s">
        <v>296</v>
      </c>
      <c r="D53" s="82" t="str">
        <f>IF(ISBLANK(_BS10),"",_BS10)</f>
        <v/>
      </c>
    </row>
    <row r="54" spans="1:4">
      <c r="A54" s="82">
        <f t="shared" si="0"/>
        <v>0</v>
      </c>
      <c r="B54" s="82">
        <f t="shared" si="1"/>
        <v>0</v>
      </c>
      <c r="C54" s="82" t="s">
        <v>301</v>
      </c>
      <c r="D54" s="82" t="str">
        <f>IF(ISBLANK(_HK10),"",_HK10)</f>
        <v/>
      </c>
    </row>
    <row r="55" spans="1:4">
      <c r="A55" s="82">
        <f t="shared" si="0"/>
        <v>0</v>
      </c>
      <c r="B55" s="82">
        <f t="shared" si="1"/>
        <v>0</v>
      </c>
      <c r="C55" s="82" t="s">
        <v>303</v>
      </c>
      <c r="D55" s="82" t="str">
        <f>IF(ISBLANK(_EK09),"",_EK09)</f>
        <v/>
      </c>
    </row>
    <row r="56" spans="1:4">
      <c r="A56" s="82">
        <f t="shared" si="0"/>
        <v>0</v>
      </c>
      <c r="B56" s="82">
        <f t="shared" si="1"/>
        <v>0</v>
      </c>
      <c r="C56" s="82" t="s">
        <v>306</v>
      </c>
      <c r="D56" s="82">
        <f>IF(ISBLANK(_EK10),"",_EK10)</f>
        <v>0</v>
      </c>
    </row>
    <row r="57" spans="1:4">
      <c r="A57" s="82">
        <f t="shared" si="0"/>
        <v>0</v>
      </c>
      <c r="B57" s="82">
        <f t="shared" si="1"/>
        <v>0</v>
      </c>
      <c r="C57" s="82" t="s">
        <v>310</v>
      </c>
      <c r="D57" s="82" t="str">
        <f>IF(ISBLANK(_SP09),"",_SP09)</f>
        <v/>
      </c>
    </row>
    <row r="58" spans="1:4">
      <c r="A58" s="82">
        <f t="shared" si="0"/>
        <v>0</v>
      </c>
      <c r="B58" s="82">
        <f t="shared" si="1"/>
        <v>0</v>
      </c>
      <c r="C58" s="82" t="s">
        <v>312</v>
      </c>
      <c r="D58" s="82" t="str">
        <f>IF(ISBLANK(_SP10),"",_SP10)</f>
        <v/>
      </c>
    </row>
    <row r="59" spans="1:4">
      <c r="A59" s="82">
        <f t="shared" si="0"/>
        <v>0</v>
      </c>
      <c r="B59" s="82">
        <f t="shared" si="1"/>
        <v>0</v>
      </c>
      <c r="C59" s="82" t="s">
        <v>318</v>
      </c>
      <c r="D59" s="82" t="str">
        <f>IF(ISBLANK(_ZS10),"",_ZS10)</f>
        <v/>
      </c>
    </row>
    <row r="60" spans="1:4">
      <c r="A60" s="82">
        <f t="shared" si="0"/>
        <v>0</v>
      </c>
      <c r="B60" s="82">
        <f t="shared" si="1"/>
        <v>0</v>
      </c>
      <c r="C60" s="82" t="s">
        <v>321</v>
      </c>
      <c r="D60" s="82" t="str">
        <f>IF(ISBLANK(_AS10),"",_AS10)</f>
        <v/>
      </c>
    </row>
    <row r="61" spans="1:4">
      <c r="A61" s="82">
        <f t="shared" si="0"/>
        <v>0</v>
      </c>
      <c r="B61" s="82">
        <f t="shared" si="1"/>
        <v>0</v>
      </c>
      <c r="C61" s="82" t="s">
        <v>327</v>
      </c>
      <c r="D61" s="82" t="str">
        <f>IF(ISBLANK(_XX05),"",_XX05)</f>
        <v/>
      </c>
    </row>
    <row r="62" spans="1:4">
      <c r="A62" s="82">
        <f t="shared" si="0"/>
        <v>0</v>
      </c>
      <c r="B62" s="82">
        <f t="shared" si="1"/>
        <v>0</v>
      </c>
      <c r="C62" s="82" t="s">
        <v>330</v>
      </c>
      <c r="D62" s="82" t="str">
        <f>IF(ISBLANK(_XX06),"",_XX06)</f>
        <v/>
      </c>
    </row>
    <row r="63" spans="1:4">
      <c r="A63" s="82">
        <f t="shared" si="0"/>
        <v>0</v>
      </c>
      <c r="B63" s="82">
        <f t="shared" si="1"/>
        <v>0</v>
      </c>
      <c r="C63" s="82" t="s">
        <v>334</v>
      </c>
      <c r="D63" s="82" t="str">
        <f>IF(ISBLANK(_XX07),"",_XX07)</f>
        <v/>
      </c>
    </row>
    <row r="64" spans="1:4">
      <c r="A64" s="82">
        <f t="shared" si="0"/>
        <v>0</v>
      </c>
      <c r="B64" s="82">
        <f t="shared" si="1"/>
        <v>0</v>
      </c>
      <c r="C64" s="82" t="s">
        <v>335</v>
      </c>
      <c r="D64" s="82">
        <f>IF(ISBLANK(_LR10),"",_LR10)</f>
        <v>0</v>
      </c>
    </row>
    <row r="65" spans="1:4">
      <c r="A65" s="82">
        <f t="shared" si="0"/>
        <v>0</v>
      </c>
      <c r="B65" s="82">
        <f t="shared" si="1"/>
        <v>0</v>
      </c>
      <c r="C65" s="82" t="s">
        <v>337</v>
      </c>
      <c r="D65" s="82" t="str">
        <f>IF(ISBLANK(_LR09),"",_LR09)</f>
        <v/>
      </c>
    </row>
    <row r="66" spans="1:4">
      <c r="A66" s="82">
        <f t="shared" si="0"/>
        <v>0</v>
      </c>
      <c r="B66" s="82">
        <f t="shared" si="1"/>
        <v>0</v>
      </c>
      <c r="C66" s="82" t="s">
        <v>345</v>
      </c>
      <c r="D66" s="82" t="str">
        <f>IF(ISBLANK(_XX08),"",_XX08)</f>
        <v/>
      </c>
    </row>
    <row r="67" spans="1:4">
      <c r="A67" s="82">
        <f t="shared" si="0"/>
        <v>0</v>
      </c>
      <c r="B67" s="82">
        <f t="shared" si="1"/>
        <v>0</v>
      </c>
      <c r="C67" s="82" t="s">
        <v>347</v>
      </c>
      <c r="D67" s="82" t="str">
        <f>IF(ISBLANK(_XX09),"",_XX09)</f>
        <v/>
      </c>
    </row>
    <row r="68" spans="1:4">
      <c r="A68" s="82">
        <f t="shared" si="0"/>
        <v>0</v>
      </c>
      <c r="B68" s="82">
        <f t="shared" si="1"/>
        <v>0</v>
      </c>
      <c r="C68" s="82" t="s">
        <v>349</v>
      </c>
      <c r="D68" s="82" t="str">
        <f>IF(ISBLANK(_XX10),"",_XX10)</f>
        <v/>
      </c>
    </row>
    <row r="69" spans="1:4">
      <c r="A69" s="82">
        <f t="shared" ref="A69:A141" si="2">_JAHR</f>
        <v>0</v>
      </c>
      <c r="B69" s="82">
        <f t="shared" ref="B69:B141" si="3">_UKZ</f>
        <v>0</v>
      </c>
      <c r="C69" s="82" t="s">
        <v>350</v>
      </c>
      <c r="D69" s="82">
        <f>IF(ISBLANK(_FK10),"",_FK10)</f>
        <v>0</v>
      </c>
    </row>
    <row r="70" spans="1:4">
      <c r="A70" s="82">
        <f t="shared" si="2"/>
        <v>0</v>
      </c>
      <c r="B70" s="82">
        <f t="shared" si="3"/>
        <v>0</v>
      </c>
      <c r="C70" s="82" t="s">
        <v>353</v>
      </c>
      <c r="D70" s="82" t="str">
        <f>IF(ISBLANK(_TI10),"",_TI10)</f>
        <v/>
      </c>
    </row>
    <row r="71" spans="1:4">
      <c r="A71" s="82">
        <f t="shared" si="2"/>
        <v>0</v>
      </c>
      <c r="B71" s="82">
        <f t="shared" si="3"/>
        <v>0</v>
      </c>
      <c r="C71" s="82" t="s">
        <v>356</v>
      </c>
      <c r="D71" s="82" t="str">
        <f>IF(ISBLANK(_XX11),"",_XX11)</f>
        <v/>
      </c>
    </row>
    <row r="72" spans="1:4">
      <c r="A72" s="82">
        <f t="shared" si="2"/>
        <v>0</v>
      </c>
      <c r="B72" s="82">
        <f t="shared" si="3"/>
        <v>0</v>
      </c>
      <c r="C72" s="82" t="s">
        <v>357</v>
      </c>
      <c r="D72" s="82" t="str">
        <f>IF(ISBLANK(_XX12),"",_XX12)</f>
        <v/>
      </c>
    </row>
    <row r="73" spans="1:4">
      <c r="A73" s="82">
        <f t="shared" si="2"/>
        <v>0</v>
      </c>
      <c r="B73" s="82">
        <f t="shared" si="3"/>
        <v>0</v>
      </c>
      <c r="C73" s="82" t="s">
        <v>359</v>
      </c>
      <c r="D73" s="82" t="str">
        <f>IF(ISBLANK(_EA10),"",_EA10)</f>
        <v/>
      </c>
    </row>
    <row r="74" spans="1:4">
      <c r="A74" s="82">
        <f t="shared" si="2"/>
        <v>0</v>
      </c>
      <c r="B74" s="82">
        <f t="shared" si="3"/>
        <v>0</v>
      </c>
      <c r="C74" s="82" t="s">
        <v>361</v>
      </c>
      <c r="D74" s="82">
        <f>IF(ISBLANK(_FK50),"",_FK50)</f>
        <v>0</v>
      </c>
    </row>
    <row r="75" spans="1:4">
      <c r="A75" s="82">
        <f t="shared" si="2"/>
        <v>0</v>
      </c>
      <c r="B75" s="82">
        <f t="shared" si="3"/>
        <v>0</v>
      </c>
      <c r="C75" s="82" t="s">
        <v>365</v>
      </c>
      <c r="D75" s="82" t="str">
        <f>IF(ISBLANK(_SL10),"",_SL10)</f>
        <v/>
      </c>
    </row>
    <row r="76" spans="1:4">
      <c r="A76" s="82">
        <f t="shared" si="2"/>
        <v>0</v>
      </c>
      <c r="B76" s="82">
        <f t="shared" si="3"/>
        <v>0</v>
      </c>
      <c r="C76" s="82" t="s">
        <v>367</v>
      </c>
      <c r="D76" s="82" t="str">
        <f>IF(ISBLANK(_LV10),"",_LV10)</f>
        <v/>
      </c>
    </row>
    <row r="77" spans="1:4">
      <c r="A77" s="82">
        <f t="shared" si="2"/>
        <v>0</v>
      </c>
      <c r="B77" s="82">
        <f t="shared" si="3"/>
        <v>0</v>
      </c>
      <c r="C77" s="82" t="s">
        <v>377</v>
      </c>
      <c r="D77" s="82">
        <f>IF(ISBLANK(_KV10),"",_KV10)</f>
        <v>0</v>
      </c>
    </row>
    <row r="78" spans="1:4">
      <c r="A78" s="82">
        <f t="shared" si="2"/>
        <v>0</v>
      </c>
      <c r="B78" s="82">
        <f t="shared" si="3"/>
        <v>0</v>
      </c>
      <c r="C78" s="82" t="s">
        <v>380</v>
      </c>
      <c r="D78" s="82" t="str">
        <f>IF(ISBLANK(_GK09),"",_GK09)</f>
        <v/>
      </c>
    </row>
    <row r="79" spans="1:4">
      <c r="A79" s="82">
        <f t="shared" si="2"/>
        <v>0</v>
      </c>
      <c r="B79" s="82">
        <f t="shared" si="3"/>
        <v>0</v>
      </c>
      <c r="C79" s="82" t="s">
        <v>382</v>
      </c>
      <c r="D79" s="82" t="str">
        <f>IF(ISBLANK(_GK10),"",_GK10)</f>
        <v/>
      </c>
    </row>
    <row r="80" spans="1:4">
      <c r="A80" s="82">
        <f t="shared" si="2"/>
        <v>0</v>
      </c>
      <c r="B80" s="82">
        <f t="shared" si="3"/>
        <v>0</v>
      </c>
      <c r="C80" s="82" t="s">
        <v>386</v>
      </c>
      <c r="D80" s="82" t="str">
        <f>IF(ISBLANK(_UE10),"",_UE10)</f>
        <v/>
      </c>
    </row>
    <row r="81" spans="1:4">
      <c r="A81" s="82">
        <f t="shared" si="2"/>
        <v>0</v>
      </c>
      <c r="B81" s="82">
        <f t="shared" si="3"/>
        <v>0</v>
      </c>
      <c r="C81" s="82" t="s">
        <v>390</v>
      </c>
      <c r="D81" s="82" t="str">
        <f>IF(ISBLANK(_UE01),"",_UE01)</f>
        <v/>
      </c>
    </row>
    <row r="82" spans="1:4">
      <c r="A82" s="82">
        <f t="shared" si="2"/>
        <v>0</v>
      </c>
      <c r="B82" s="82">
        <f t="shared" si="3"/>
        <v>0</v>
      </c>
      <c r="C82" s="82" t="s">
        <v>392</v>
      </c>
      <c r="D82" s="82" t="str">
        <f>IF(ISBLANK(_UE02),"",_UE02)</f>
        <v/>
      </c>
    </row>
    <row r="83" spans="1:4">
      <c r="A83" s="82">
        <f t="shared" si="2"/>
        <v>0</v>
      </c>
      <c r="B83" s="82">
        <f t="shared" si="3"/>
        <v>0</v>
      </c>
      <c r="C83" s="82" t="s">
        <v>394</v>
      </c>
      <c r="D83" s="82" t="str">
        <f>IF(ISBLANK(_UE03),"",_UE03)</f>
        <v/>
      </c>
    </row>
    <row r="84" spans="1:4">
      <c r="A84" s="82">
        <f t="shared" si="2"/>
        <v>0</v>
      </c>
      <c r="B84" s="82">
        <f t="shared" si="3"/>
        <v>0</v>
      </c>
      <c r="C84" s="82" t="s">
        <v>399</v>
      </c>
      <c r="D84" s="82" t="str">
        <f>IF(ISBLANK(_ES11),"",_ES11)</f>
        <v/>
      </c>
    </row>
    <row r="85" spans="1:4">
      <c r="A85" s="82">
        <f t="shared" si="2"/>
        <v>0</v>
      </c>
      <c r="B85" s="82">
        <f t="shared" si="3"/>
        <v>0</v>
      </c>
      <c r="C85" s="82" t="s">
        <v>401</v>
      </c>
      <c r="D85" s="82" t="str">
        <f>IF(ISBLANK(_ES12),"",_ES12)</f>
        <v/>
      </c>
    </row>
    <row r="86" spans="1:4">
      <c r="A86" s="82">
        <f t="shared" si="2"/>
        <v>0</v>
      </c>
      <c r="B86" s="82">
        <f t="shared" si="3"/>
        <v>0</v>
      </c>
      <c r="C86" s="82" t="s">
        <v>403</v>
      </c>
      <c r="D86" s="82" t="str">
        <f>IF(ISBLANK(_ES02),"",_ES02)</f>
        <v/>
      </c>
    </row>
    <row r="87" spans="1:4">
      <c r="A87" s="82">
        <f t="shared" si="2"/>
        <v>0</v>
      </c>
      <c r="B87" s="82">
        <f t="shared" si="3"/>
        <v>0</v>
      </c>
      <c r="C87" s="82" t="s">
        <v>408</v>
      </c>
      <c r="D87" s="82" t="str">
        <f>IF(ISBLANK(_UE04),"",_UE04)</f>
        <v/>
      </c>
    </row>
    <row r="88" spans="1:4">
      <c r="A88" s="82">
        <f t="shared" si="2"/>
        <v>0</v>
      </c>
      <c r="B88" s="82">
        <f t="shared" si="3"/>
        <v>0</v>
      </c>
      <c r="C88" s="82" t="s">
        <v>412</v>
      </c>
      <c r="D88" s="82" t="str">
        <f>IF(ISBLANK(_XX13),"",_XX13)</f>
        <v/>
      </c>
    </row>
    <row r="89" spans="1:4">
      <c r="A89" s="82">
        <f t="shared" si="2"/>
        <v>0</v>
      </c>
      <c r="B89" s="82">
        <f t="shared" si="3"/>
        <v>0</v>
      </c>
      <c r="C89" s="82" t="s">
        <v>414</v>
      </c>
      <c r="D89" s="82" t="str">
        <f>IF(ISBLANK(_UE20),"",_UE20)</f>
        <v/>
      </c>
    </row>
    <row r="90" spans="1:4">
      <c r="A90" s="82">
        <f t="shared" si="2"/>
        <v>0</v>
      </c>
      <c r="B90" s="82">
        <f t="shared" si="3"/>
        <v>0</v>
      </c>
      <c r="C90" s="82" t="s">
        <v>424</v>
      </c>
      <c r="D90" s="82" t="str">
        <f>IF(ISBLANK(_UE30),"",_UE30)</f>
        <v/>
      </c>
    </row>
    <row r="91" spans="1:4">
      <c r="A91" s="82">
        <f t="shared" si="2"/>
        <v>0</v>
      </c>
      <c r="B91" s="82">
        <f t="shared" si="3"/>
        <v>0</v>
      </c>
      <c r="C91" s="82" t="s">
        <v>427</v>
      </c>
      <c r="D91" s="82" t="str">
        <f>IF(ISBLANK(_UE40),"",_UE40)</f>
        <v/>
      </c>
    </row>
    <row r="92" spans="1:4">
      <c r="A92" s="82">
        <f t="shared" si="2"/>
        <v>0</v>
      </c>
      <c r="B92" s="82">
        <f t="shared" si="3"/>
        <v>0</v>
      </c>
      <c r="C92" s="82" t="s">
        <v>430</v>
      </c>
      <c r="D92" s="82" t="str">
        <f>IF(ISBLANK(_XX14),"",_XX14)</f>
        <v/>
      </c>
    </row>
    <row r="93" spans="1:4">
      <c r="A93" s="82">
        <f t="shared" si="2"/>
        <v>0</v>
      </c>
      <c r="B93" s="82">
        <f t="shared" si="3"/>
        <v>0</v>
      </c>
      <c r="C93" s="82" t="s">
        <v>434</v>
      </c>
      <c r="D93" s="82" t="str">
        <f>IF(ISBLANK(_BV10),"",_BV10)</f>
        <v/>
      </c>
    </row>
    <row r="94" spans="1:4">
      <c r="A94" s="82">
        <f t="shared" si="2"/>
        <v>0</v>
      </c>
      <c r="B94" s="82">
        <f t="shared" si="3"/>
        <v>0</v>
      </c>
      <c r="C94" s="82" t="s">
        <v>437</v>
      </c>
      <c r="D94" s="82" t="str">
        <f>IF(ISBLANK(_XX40),"",_XX40)</f>
        <v/>
      </c>
    </row>
    <row r="95" spans="1:4">
      <c r="A95" s="82">
        <f t="shared" si="2"/>
        <v>0</v>
      </c>
      <c r="B95" s="82">
        <f t="shared" si="3"/>
        <v>0</v>
      </c>
      <c r="C95" s="82" t="s">
        <v>441</v>
      </c>
      <c r="D95" s="82" t="str">
        <f>IF(ISBLANK(_XX41),"",_XX41)</f>
        <v/>
      </c>
    </row>
    <row r="96" spans="1:4">
      <c r="A96" s="82">
        <f t="shared" si="2"/>
        <v>0</v>
      </c>
      <c r="B96" s="82">
        <f t="shared" si="3"/>
        <v>0</v>
      </c>
      <c r="C96" s="82" t="s">
        <v>439</v>
      </c>
      <c r="D96" s="82" t="str">
        <f>IF(ISBLANK(_XX15),"",_XX15)</f>
        <v/>
      </c>
    </row>
    <row r="97" spans="1:4">
      <c r="A97" s="82">
        <f t="shared" si="2"/>
        <v>0</v>
      </c>
      <c r="B97" s="82">
        <f t="shared" si="3"/>
        <v>0</v>
      </c>
      <c r="C97" s="82" t="s">
        <v>442</v>
      </c>
      <c r="D97" s="82" t="str">
        <f>IF(ISBLANK(_XX16),"",_XX16)</f>
        <v/>
      </c>
    </row>
    <row r="98" spans="1:4">
      <c r="A98" s="82">
        <f t="shared" si="2"/>
        <v>0</v>
      </c>
      <c r="B98" s="82">
        <f t="shared" si="3"/>
        <v>0</v>
      </c>
      <c r="C98" s="82" t="s">
        <v>446</v>
      </c>
      <c r="D98" s="82" t="str">
        <f>IF(ISBLANK(_SE10),"",_SE10)</f>
        <v/>
      </c>
    </row>
    <row r="99" spans="1:4">
      <c r="A99" s="82">
        <f t="shared" si="2"/>
        <v>0</v>
      </c>
      <c r="B99" s="82">
        <f t="shared" si="3"/>
        <v>0</v>
      </c>
      <c r="C99" s="82" t="s">
        <v>448</v>
      </c>
      <c r="D99" s="82" t="str">
        <f>IF(ISBLANK(_SE01),"",_SE01)</f>
        <v/>
      </c>
    </row>
    <row r="100" spans="1:4">
      <c r="A100" s="82">
        <f t="shared" si="2"/>
        <v>0</v>
      </c>
      <c r="B100" s="82">
        <f t="shared" si="3"/>
        <v>0</v>
      </c>
      <c r="C100" s="82" t="s">
        <v>450</v>
      </c>
      <c r="D100" s="82" t="str">
        <f>IF(ISBLANK(_SE02),"",_SE02)</f>
        <v/>
      </c>
    </row>
    <row r="101" spans="1:4">
      <c r="A101" s="82">
        <f t="shared" si="2"/>
        <v>0</v>
      </c>
      <c r="B101" s="82">
        <f t="shared" si="3"/>
        <v>0</v>
      </c>
      <c r="C101" s="82" t="s">
        <v>452</v>
      </c>
      <c r="D101" s="82" t="str">
        <f>IF(ISBLANK(_SE03),"",_SE03)</f>
        <v/>
      </c>
    </row>
    <row r="102" spans="1:4">
      <c r="A102" s="82">
        <f t="shared" si="2"/>
        <v>0</v>
      </c>
      <c r="B102" s="82">
        <f t="shared" si="3"/>
        <v>0</v>
      </c>
      <c r="C102" s="82" t="s">
        <v>467</v>
      </c>
      <c r="D102" s="82" t="str">
        <f>IF(ISBLANK(_SE04),"",_SE04)</f>
        <v/>
      </c>
    </row>
    <row r="103" spans="1:4">
      <c r="A103" s="82">
        <f t="shared" si="2"/>
        <v>0</v>
      </c>
      <c r="B103" s="82">
        <f t="shared" si="3"/>
        <v>0</v>
      </c>
      <c r="C103" s="82" t="s">
        <v>469</v>
      </c>
      <c r="D103" s="82">
        <f>IF(ISBLANK(_XX17),"",_XX17)</f>
        <v>0</v>
      </c>
    </row>
    <row r="104" spans="1:4">
      <c r="A104" s="82">
        <f t="shared" si="2"/>
        <v>0</v>
      </c>
      <c r="B104" s="82">
        <f t="shared" si="3"/>
        <v>0</v>
      </c>
      <c r="C104" s="82" t="s">
        <v>483</v>
      </c>
      <c r="D104" s="82" t="str">
        <f>IF(ISBLANK(_ZE10),"",_ZE10)</f>
        <v/>
      </c>
    </row>
    <row r="105" spans="1:4">
      <c r="A105" s="82">
        <f t="shared" si="2"/>
        <v>0</v>
      </c>
      <c r="B105" s="82">
        <f t="shared" si="3"/>
        <v>0</v>
      </c>
      <c r="C105" s="82" t="s">
        <v>488</v>
      </c>
      <c r="D105" s="82" t="str">
        <f>IF(ISBLANK(_AH10),"",_AH10)</f>
        <v/>
      </c>
    </row>
    <row r="106" spans="1:4">
      <c r="A106" s="82">
        <f t="shared" si="2"/>
        <v>0</v>
      </c>
      <c r="B106" s="82">
        <f t="shared" si="3"/>
        <v>0</v>
      </c>
      <c r="C106" s="82" t="s">
        <v>491</v>
      </c>
      <c r="D106" s="82" t="str">
        <f>IF(ISBLANK(_BK01),"",_BK01)</f>
        <v/>
      </c>
    </row>
    <row r="107" spans="1:4">
      <c r="A107" s="82">
        <f t="shared" si="2"/>
        <v>0</v>
      </c>
      <c r="B107" s="82">
        <f t="shared" si="3"/>
        <v>0</v>
      </c>
      <c r="C107" s="82" t="s">
        <v>493</v>
      </c>
      <c r="D107" s="82" t="str">
        <f>IF(ISBLANK(_HK01),"",_HK01)</f>
        <v/>
      </c>
    </row>
    <row r="108" spans="1:4">
      <c r="A108" s="82">
        <f t="shared" si="2"/>
        <v>0</v>
      </c>
      <c r="B108" s="82">
        <f t="shared" si="3"/>
        <v>0</v>
      </c>
      <c r="C108" s="82" t="s">
        <v>495</v>
      </c>
      <c r="D108" s="82" t="str">
        <f>IF(ISBLANK(_IK01),"",_IK01)</f>
        <v/>
      </c>
    </row>
    <row r="109" spans="1:4">
      <c r="A109" s="82">
        <f t="shared" si="2"/>
        <v>0</v>
      </c>
      <c r="B109" s="82">
        <f t="shared" si="3"/>
        <v>0</v>
      </c>
      <c r="C109" s="82" t="s">
        <v>497</v>
      </c>
      <c r="D109" s="82" t="str">
        <f>IF(ISBLANK(_EZ01),"",_EZ01)</f>
        <v/>
      </c>
    </row>
    <row r="110" spans="1:4">
      <c r="A110" s="82">
        <f t="shared" si="2"/>
        <v>0</v>
      </c>
      <c r="B110" s="82">
        <f t="shared" si="3"/>
        <v>0</v>
      </c>
      <c r="C110" s="82" t="s">
        <v>499</v>
      </c>
      <c r="D110" s="82" t="str">
        <f>IF(ISBLANK(_SA01),"",_SA01)</f>
        <v/>
      </c>
    </row>
    <row r="111" spans="1:4">
      <c r="A111" s="82">
        <f t="shared" si="2"/>
        <v>0</v>
      </c>
      <c r="B111" s="82">
        <f t="shared" si="3"/>
        <v>0</v>
      </c>
      <c r="C111" s="82" t="s">
        <v>501</v>
      </c>
      <c r="D111" s="82" t="str">
        <f>IF(ISBLANK(_XX43),"",_XX43)</f>
        <v/>
      </c>
    </row>
    <row r="112" spans="1:4">
      <c r="A112" s="82">
        <f t="shared" si="2"/>
        <v>0</v>
      </c>
      <c r="B112" s="82">
        <f t="shared" si="3"/>
        <v>0</v>
      </c>
      <c r="C112" s="82" t="s">
        <v>503</v>
      </c>
      <c r="D112" s="82" t="str">
        <f>IF(ISBLANK(_XX44),"",_XX44)</f>
        <v/>
      </c>
    </row>
    <row r="113" spans="1:4">
      <c r="A113" s="82">
        <f t="shared" si="2"/>
        <v>0</v>
      </c>
      <c r="B113" s="82">
        <f t="shared" si="3"/>
        <v>0</v>
      </c>
      <c r="C113" s="82" t="s">
        <v>514</v>
      </c>
      <c r="D113" s="82" t="str">
        <f>IF(ISBLANK(_XX45),"",_XX45)</f>
        <v/>
      </c>
    </row>
    <row r="114" spans="1:4">
      <c r="A114" s="82">
        <f t="shared" si="2"/>
        <v>0</v>
      </c>
      <c r="B114" s="82">
        <f t="shared" si="3"/>
        <v>0</v>
      </c>
      <c r="C114" s="82" t="s">
        <v>507</v>
      </c>
      <c r="D114" s="82" t="str">
        <f>IF(ISBLANK(_XX46),"",_XX46)</f>
        <v/>
      </c>
    </row>
    <row r="115" spans="1:4">
      <c r="A115" s="82">
        <f t="shared" si="2"/>
        <v>0</v>
      </c>
      <c r="B115" s="82">
        <f t="shared" si="3"/>
        <v>0</v>
      </c>
      <c r="C115" s="82" t="s">
        <v>509</v>
      </c>
      <c r="D115" s="82" t="str">
        <f>IF(ISBLANK(_XX47),"",_XX47)</f>
        <v/>
      </c>
    </row>
    <row r="116" spans="1:4">
      <c r="A116" s="82">
        <f t="shared" si="2"/>
        <v>0</v>
      </c>
      <c r="B116" s="82">
        <f t="shared" si="3"/>
        <v>0</v>
      </c>
      <c r="C116" s="82" t="s">
        <v>511</v>
      </c>
      <c r="D116" s="82" t="str">
        <f>IF(ISBLANK(_XX48),"",_XX48)</f>
        <v/>
      </c>
    </row>
    <row r="117" spans="1:4">
      <c r="A117" s="82">
        <f t="shared" si="2"/>
        <v>0</v>
      </c>
      <c r="B117" s="82">
        <f t="shared" si="3"/>
        <v>0</v>
      </c>
      <c r="C117" s="82" t="s">
        <v>516</v>
      </c>
      <c r="D117" s="82" t="str">
        <f>IF(ISBLANK(_PA01),"",_PA01)</f>
        <v/>
      </c>
    </row>
    <row r="118" spans="1:4">
      <c r="A118" s="82">
        <f t="shared" si="2"/>
        <v>0</v>
      </c>
      <c r="B118" s="82">
        <f t="shared" si="3"/>
        <v>0</v>
      </c>
      <c r="C118" s="82" t="s">
        <v>519</v>
      </c>
      <c r="D118" s="82" t="str">
        <f>IF(ISBLANK(_XX18),"",_XX18)</f>
        <v/>
      </c>
    </row>
    <row r="119" spans="1:4">
      <c r="A119" s="82">
        <f t="shared" si="2"/>
        <v>0</v>
      </c>
      <c r="B119" s="82">
        <f t="shared" si="3"/>
        <v>0</v>
      </c>
      <c r="C119" s="82" t="s">
        <v>719</v>
      </c>
      <c r="D119" s="82">
        <f>IF(ISBLANK(_BK02),"",_BK02)</f>
        <v>0</v>
      </c>
    </row>
    <row r="120" spans="1:4">
      <c r="A120" s="82">
        <f t="shared" si="2"/>
        <v>0</v>
      </c>
      <c r="B120" s="82">
        <f t="shared" si="3"/>
        <v>0</v>
      </c>
      <c r="C120" s="82" t="s">
        <v>721</v>
      </c>
      <c r="D120" s="82">
        <f>IF(ISBLANK(_HK02),"",_HK02)</f>
        <v>0</v>
      </c>
    </row>
    <row r="121" spans="1:4">
      <c r="A121" s="82">
        <f t="shared" si="2"/>
        <v>0</v>
      </c>
      <c r="B121" s="82">
        <f t="shared" si="3"/>
        <v>0</v>
      </c>
      <c r="C121" s="82" t="s">
        <v>723</v>
      </c>
      <c r="D121" s="82">
        <f>IF(ISBLANK(_IK02),"",_IK02)</f>
        <v>0</v>
      </c>
    </row>
    <row r="122" spans="1:4">
      <c r="A122" s="82">
        <f t="shared" si="2"/>
        <v>0</v>
      </c>
      <c r="B122" s="82">
        <f t="shared" si="3"/>
        <v>0</v>
      </c>
      <c r="C122" s="82" t="str">
        <f>'Teil I - S.8'!E39</f>
        <v>LG10</v>
      </c>
      <c r="D122" s="82" t="str">
        <f>IF(ISBLANK(_LG10),"",_LG10)</f>
        <v/>
      </c>
    </row>
    <row r="123" spans="1:4">
      <c r="A123" s="82">
        <f t="shared" si="2"/>
        <v>0</v>
      </c>
      <c r="B123" s="82">
        <f t="shared" si="3"/>
        <v>0</v>
      </c>
      <c r="C123" s="82" t="str">
        <f>'Teil II'!E9</f>
        <v>LG01</v>
      </c>
      <c r="D123" s="82" t="str">
        <f>IF(ISBLANK(_LG01),"",_LG01)</f>
        <v/>
      </c>
    </row>
    <row r="124" spans="1:4">
      <c r="A124" s="82">
        <f t="shared" si="2"/>
        <v>0</v>
      </c>
      <c r="B124" s="82">
        <f t="shared" si="3"/>
        <v>0</v>
      </c>
      <c r="C124" s="82" t="str">
        <f>'Teil II'!E10</f>
        <v>LG03</v>
      </c>
      <c r="D124" s="82" t="str">
        <f>IF(ISBLANK(_LG03),"",_LG03)</f>
        <v/>
      </c>
    </row>
    <row r="125" spans="1:4">
      <c r="A125" s="82">
        <f t="shared" si="2"/>
        <v>0</v>
      </c>
      <c r="B125" s="82">
        <f t="shared" si="3"/>
        <v>0</v>
      </c>
      <c r="C125" s="82" t="str">
        <f>'Teil II'!E11</f>
        <v>LG05</v>
      </c>
      <c r="D125" s="82" t="str">
        <f>IF(ISBLANK(_LG05),"",_LG05)</f>
        <v/>
      </c>
    </row>
    <row r="126" spans="1:4">
      <c r="A126" s="82">
        <f t="shared" si="2"/>
        <v>0</v>
      </c>
      <c r="B126" s="82">
        <f t="shared" si="3"/>
        <v>0</v>
      </c>
      <c r="C126" s="82" t="str">
        <f>'Teil II'!E12</f>
        <v>XX19</v>
      </c>
      <c r="D126" s="82">
        <f>IF(ISBLANK(_XX19),"",_XX19)</f>
        <v>0</v>
      </c>
    </row>
    <row r="127" spans="1:4">
      <c r="A127" s="82">
        <f t="shared" si="2"/>
        <v>0</v>
      </c>
      <c r="B127" s="82">
        <f t="shared" si="3"/>
        <v>0</v>
      </c>
      <c r="C127" s="82" t="str">
        <f>'Teil II'!E17</f>
        <v>LG02</v>
      </c>
      <c r="D127" s="82" t="str">
        <f>IF(ISBLANK(_LG02),"",_LG02)</f>
        <v/>
      </c>
    </row>
    <row r="128" spans="1:4">
      <c r="A128" s="82">
        <f t="shared" si="2"/>
        <v>0</v>
      </c>
      <c r="B128" s="82">
        <f t="shared" si="3"/>
        <v>0</v>
      </c>
      <c r="C128" s="82" t="str">
        <f>'Teil II'!E18</f>
        <v>LG04</v>
      </c>
      <c r="D128" s="82" t="str">
        <f>IF(ISBLANK(_LG04),"",_LG04)</f>
        <v/>
      </c>
    </row>
    <row r="129" spans="1:4">
      <c r="A129" s="82">
        <f t="shared" si="2"/>
        <v>0</v>
      </c>
      <c r="B129" s="82">
        <f t="shared" si="3"/>
        <v>0</v>
      </c>
      <c r="C129" s="82" t="str">
        <f>'Teil II'!E19</f>
        <v>LG06</v>
      </c>
      <c r="D129" s="82" t="str">
        <f>IF(ISBLANK(_LG06),"",_LG06)</f>
        <v/>
      </c>
    </row>
    <row r="130" spans="1:4">
      <c r="A130" s="82">
        <f t="shared" si="2"/>
        <v>0</v>
      </c>
      <c r="B130" s="82">
        <f t="shared" si="3"/>
        <v>0</v>
      </c>
      <c r="C130" s="82" t="str">
        <f>'Teil II'!E20</f>
        <v>LG20</v>
      </c>
      <c r="D130" s="82">
        <f>IF(ISBLANK(_LG20),"",_LG20)</f>
        <v>0</v>
      </c>
    </row>
    <row r="131" spans="1:4">
      <c r="A131" s="82">
        <f t="shared" si="2"/>
        <v>0</v>
      </c>
      <c r="B131" s="82">
        <f t="shared" si="3"/>
        <v>0</v>
      </c>
      <c r="C131" s="82" t="s">
        <v>653</v>
      </c>
      <c r="D131" s="82" t="str">
        <f>IF(ISBLANK(_LG09),"",_LG09)</f>
        <v/>
      </c>
    </row>
    <row r="132" spans="1:4">
      <c r="A132" s="82">
        <f t="shared" si="2"/>
        <v>0</v>
      </c>
      <c r="B132" s="82">
        <f t="shared" si="3"/>
        <v>0</v>
      </c>
      <c r="C132" s="82" t="s">
        <v>533</v>
      </c>
      <c r="D132" s="82" t="str">
        <f>IF(ISBLANK(_AA10),"",_AA10)</f>
        <v/>
      </c>
    </row>
    <row r="133" spans="1:4">
      <c r="A133" s="82">
        <f t="shared" si="2"/>
        <v>0</v>
      </c>
      <c r="B133" s="82">
        <f t="shared" si="3"/>
        <v>0</v>
      </c>
      <c r="C133" s="82" t="s">
        <v>535</v>
      </c>
      <c r="D133" s="82" t="str">
        <f>IF(ISBLANK(_AI01),"",_AI01)</f>
        <v/>
      </c>
    </row>
    <row r="134" spans="1:4">
      <c r="A134" s="82">
        <f t="shared" si="2"/>
        <v>0</v>
      </c>
      <c r="B134" s="82">
        <f t="shared" si="3"/>
        <v>0</v>
      </c>
      <c r="C134" s="82" t="s">
        <v>537</v>
      </c>
      <c r="D134" s="82" t="str">
        <f>IF(ISBLANK(_AS01),"",_AS01)</f>
        <v/>
      </c>
    </row>
    <row r="135" spans="1:4">
      <c r="A135" s="82">
        <f t="shared" si="2"/>
        <v>0</v>
      </c>
      <c r="B135" s="82">
        <f t="shared" si="3"/>
        <v>0</v>
      </c>
      <c r="C135" s="82" t="s">
        <v>538</v>
      </c>
      <c r="D135" s="82" t="str">
        <f>IF(ISBLANK(_XX20),"",_XX20)</f>
        <v/>
      </c>
    </row>
    <row r="136" spans="1:4">
      <c r="A136" s="82">
        <f t="shared" si="2"/>
        <v>0</v>
      </c>
      <c r="B136" s="82">
        <f t="shared" si="3"/>
        <v>0</v>
      </c>
      <c r="C136" s="82" t="s">
        <v>542</v>
      </c>
      <c r="D136" s="82" t="str">
        <f>IF(ISBLANK(_AS02),"",_AS02)</f>
        <v/>
      </c>
    </row>
    <row r="137" spans="1:4">
      <c r="A137" s="82">
        <f t="shared" si="2"/>
        <v>0</v>
      </c>
      <c r="B137" s="82">
        <f t="shared" si="3"/>
        <v>0</v>
      </c>
      <c r="C137" s="82" t="s">
        <v>545</v>
      </c>
      <c r="D137" s="82" t="str">
        <f>IF(ISBLANK(_AH01),"",_AH01)</f>
        <v/>
      </c>
    </row>
    <row r="138" spans="1:4">
      <c r="A138" s="82">
        <f t="shared" si="2"/>
        <v>0</v>
      </c>
      <c r="B138" s="82">
        <f t="shared" si="3"/>
        <v>0</v>
      </c>
      <c r="C138" s="82" t="s">
        <v>556</v>
      </c>
      <c r="D138" s="82" t="str">
        <f>IF(ISBLANK(_AF10),"",_AF10)</f>
        <v/>
      </c>
    </row>
    <row r="139" spans="1:4">
      <c r="A139" s="82">
        <f t="shared" si="2"/>
        <v>0</v>
      </c>
      <c r="B139" s="82">
        <f t="shared" si="3"/>
        <v>0</v>
      </c>
      <c r="C139" s="82" t="s">
        <v>558</v>
      </c>
      <c r="D139" s="82" t="str">
        <f>IF(ISBLANK(_SA10),"",_SA10)</f>
        <v/>
      </c>
    </row>
    <row r="140" spans="1:4">
      <c r="A140" s="82">
        <f t="shared" si="2"/>
        <v>0</v>
      </c>
      <c r="B140" s="82">
        <f t="shared" si="3"/>
        <v>0</v>
      </c>
      <c r="C140" s="82" t="s">
        <v>561</v>
      </c>
      <c r="D140" s="82" t="str">
        <f>IF(ISBLANK(_AM01),"",_AM01)</f>
        <v/>
      </c>
    </row>
    <row r="141" spans="1:4">
      <c r="A141" s="82">
        <f t="shared" si="2"/>
        <v>0</v>
      </c>
      <c r="B141" s="82">
        <f t="shared" si="3"/>
        <v>0</v>
      </c>
      <c r="C141" s="82" t="s">
        <v>563</v>
      </c>
      <c r="D141" s="82" t="str">
        <f>IF(ISBLANK(_XX49),"",_XX49)</f>
        <v/>
      </c>
    </row>
    <row r="142" spans="1:4">
      <c r="A142" s="82">
        <f t="shared" ref="A142:A201" si="4">_JAHR</f>
        <v>0</v>
      </c>
      <c r="B142" s="82">
        <f t="shared" ref="B142:B201" si="5">_UKZ</f>
        <v>0</v>
      </c>
      <c r="C142" s="82" t="s">
        <v>567</v>
      </c>
      <c r="D142" s="82" t="str">
        <f>IF(ISBLANK(_XX21),"",_XX21)</f>
        <v/>
      </c>
    </row>
    <row r="143" spans="1:4">
      <c r="A143" s="82">
        <f t="shared" si="4"/>
        <v>0</v>
      </c>
      <c r="B143" s="82">
        <f t="shared" si="5"/>
        <v>0</v>
      </c>
      <c r="C143" s="82" t="s">
        <v>573</v>
      </c>
      <c r="D143" s="82" t="str">
        <f>IF(ISBLANK(_XX22),"",_XX22)</f>
        <v/>
      </c>
    </row>
    <row r="144" spans="1:4">
      <c r="A144" s="82">
        <f t="shared" si="4"/>
        <v>0</v>
      </c>
      <c r="B144" s="82">
        <f t="shared" si="5"/>
        <v>0</v>
      </c>
      <c r="C144" s="82" t="s">
        <v>574</v>
      </c>
      <c r="D144" s="82">
        <f>IF(ISBLANK(_XX23),"",_XX23)</f>
        <v>0</v>
      </c>
    </row>
    <row r="145" spans="1:4">
      <c r="A145" s="82">
        <f t="shared" si="4"/>
        <v>0</v>
      </c>
      <c r="B145" s="82">
        <f t="shared" si="5"/>
        <v>0</v>
      </c>
      <c r="C145" s="82" t="s">
        <v>578</v>
      </c>
      <c r="D145" s="82" t="str">
        <f>IF(ISBLANK(_ZW10),"",_ZW10)</f>
        <v/>
      </c>
    </row>
    <row r="146" spans="1:4">
      <c r="A146" s="82">
        <f t="shared" si="4"/>
        <v>0</v>
      </c>
      <c r="B146" s="82">
        <f t="shared" si="5"/>
        <v>0</v>
      </c>
      <c r="C146" s="82" t="s">
        <v>580</v>
      </c>
      <c r="D146" s="82" t="str">
        <f>IF(ISBLANK(_ZA10),"",_ZA10)</f>
        <v/>
      </c>
    </row>
    <row r="147" spans="1:4">
      <c r="A147" s="82">
        <f t="shared" si="4"/>
        <v>0</v>
      </c>
      <c r="B147" s="82">
        <f t="shared" si="5"/>
        <v>0</v>
      </c>
      <c r="C147" s="82" t="s">
        <v>584</v>
      </c>
      <c r="D147" s="82" t="str">
        <f>IF(ISBLANK(_ZA01),"",_ZA01)</f>
        <v/>
      </c>
    </row>
    <row r="148" spans="1:4">
      <c r="A148" s="82">
        <f t="shared" si="4"/>
        <v>0</v>
      </c>
      <c r="B148" s="82">
        <f t="shared" si="5"/>
        <v>0</v>
      </c>
      <c r="C148" s="82" t="s">
        <v>586</v>
      </c>
      <c r="D148" s="82" t="str">
        <f>IF(ISBLANK(_ZA02),"",_ZA02)</f>
        <v/>
      </c>
    </row>
    <row r="149" spans="1:4">
      <c r="A149" s="82">
        <f t="shared" si="4"/>
        <v>0</v>
      </c>
      <c r="B149" s="82">
        <f t="shared" si="5"/>
        <v>0</v>
      </c>
      <c r="C149" s="82" t="s">
        <v>588</v>
      </c>
      <c r="D149" s="82" t="str">
        <f>IF(ISBLANK(_ZA03),"",_ZA03)</f>
        <v/>
      </c>
    </row>
    <row r="150" spans="1:4">
      <c r="A150" s="82">
        <f t="shared" si="4"/>
        <v>0</v>
      </c>
      <c r="B150" s="82">
        <f t="shared" si="5"/>
        <v>0</v>
      </c>
      <c r="C150" s="82" t="s">
        <v>590</v>
      </c>
      <c r="D150" s="82" t="str">
        <f>IF(ISBLANK(_ZA04),"",_ZA04)</f>
        <v/>
      </c>
    </row>
    <row r="151" spans="1:4">
      <c r="A151" s="82">
        <f t="shared" si="4"/>
        <v>0</v>
      </c>
      <c r="B151" s="82">
        <f t="shared" si="5"/>
        <v>0</v>
      </c>
      <c r="C151" s="82" t="s">
        <v>592</v>
      </c>
      <c r="D151" s="82" t="str">
        <f>IF(ISBLANK(_ZA05),"",_ZA05)</f>
        <v/>
      </c>
    </row>
    <row r="152" spans="1:4">
      <c r="A152" s="82">
        <f t="shared" si="4"/>
        <v>0</v>
      </c>
      <c r="B152" s="82">
        <f t="shared" si="5"/>
        <v>0</v>
      </c>
      <c r="C152" s="82" t="s">
        <v>595</v>
      </c>
      <c r="D152" s="82" t="str">
        <f>IF(ISBLANK(_XX24),"",_XX24)</f>
        <v/>
      </c>
    </row>
    <row r="153" spans="1:4">
      <c r="A153" s="82">
        <f t="shared" si="4"/>
        <v>0</v>
      </c>
      <c r="B153" s="82">
        <f t="shared" si="5"/>
        <v>0</v>
      </c>
      <c r="C153" s="82" t="s">
        <v>597</v>
      </c>
      <c r="D153" s="82" t="str">
        <f>IF(ISBLANK(_ZH10),"",_ZH10)</f>
        <v/>
      </c>
    </row>
    <row r="154" spans="1:4">
      <c r="A154" s="82">
        <f t="shared" si="4"/>
        <v>0</v>
      </c>
      <c r="B154" s="82">
        <f t="shared" si="5"/>
        <v>0</v>
      </c>
      <c r="C154" s="82" t="s">
        <v>604</v>
      </c>
      <c r="D154" s="82" t="str">
        <f>IF(ISBLANK(_ST10),"",_ST10)</f>
        <v/>
      </c>
    </row>
    <row r="155" spans="1:4">
      <c r="A155" s="82">
        <f t="shared" si="4"/>
        <v>0</v>
      </c>
      <c r="B155" s="82">
        <f t="shared" si="5"/>
        <v>0</v>
      </c>
      <c r="C155" s="82" t="s">
        <v>607</v>
      </c>
      <c r="D155" s="82" t="str">
        <f>IF(ISBLANK(_XX25),"",_XX25)</f>
        <v/>
      </c>
    </row>
    <row r="156" spans="1:4">
      <c r="A156" s="82">
        <f t="shared" si="4"/>
        <v>0</v>
      </c>
      <c r="B156" s="82">
        <f t="shared" si="5"/>
        <v>0</v>
      </c>
      <c r="C156" s="82" t="s">
        <v>610</v>
      </c>
      <c r="D156" s="82" t="str">
        <f>IF(ISBLANK(_GR10),"",_GR10)</f>
        <v/>
      </c>
    </row>
    <row r="157" spans="1:4">
      <c r="A157" s="82">
        <f t="shared" si="4"/>
        <v>0</v>
      </c>
      <c r="B157" s="82">
        <f t="shared" si="5"/>
        <v>0</v>
      </c>
      <c r="C157" s="82" t="s">
        <v>611</v>
      </c>
      <c r="D157" s="82" t="str">
        <f>IF(ISBLANK(_XX50),"",_XX50)</f>
        <v/>
      </c>
    </row>
    <row r="158" spans="1:4">
      <c r="A158" s="82">
        <f t="shared" si="4"/>
        <v>0</v>
      </c>
      <c r="B158" s="82">
        <f t="shared" si="5"/>
        <v>0</v>
      </c>
      <c r="C158" s="82" t="s">
        <v>613</v>
      </c>
      <c r="D158" s="82" t="str">
        <f>IF(ISBLANK(_XX26),"",_XX26)</f>
        <v/>
      </c>
    </row>
    <row r="159" spans="1:4">
      <c r="A159" s="82">
        <f t="shared" si="4"/>
        <v>0</v>
      </c>
      <c r="B159" s="82">
        <f t="shared" si="5"/>
        <v>0</v>
      </c>
      <c r="C159" s="82" t="s">
        <v>615</v>
      </c>
      <c r="D159" s="82" t="str">
        <f>IF(ISBLANK(_XX27),"",_XX27)</f>
        <v/>
      </c>
    </row>
    <row r="160" spans="1:4">
      <c r="A160" s="82">
        <f t="shared" si="4"/>
        <v>0</v>
      </c>
      <c r="B160" s="82">
        <f t="shared" si="5"/>
        <v>0</v>
      </c>
      <c r="C160" s="82" t="s">
        <v>616</v>
      </c>
      <c r="D160" s="82" t="str">
        <f>IF(ISBLANK(_XX28),"",_XX28)</f>
        <v/>
      </c>
    </row>
    <row r="161" spans="1:4">
      <c r="A161" s="82">
        <f t="shared" si="4"/>
        <v>0</v>
      </c>
      <c r="B161" s="82">
        <f t="shared" si="5"/>
        <v>0</v>
      </c>
      <c r="C161" s="82" t="s">
        <v>624</v>
      </c>
      <c r="D161" s="82" t="str">
        <f>IF(ISBLANK(_GW10),"",_GW10)</f>
        <v/>
      </c>
    </row>
    <row r="162" spans="1:4">
      <c r="A162" s="82">
        <f t="shared" si="4"/>
        <v>0</v>
      </c>
      <c r="B162" s="82">
        <f t="shared" si="5"/>
        <v>0</v>
      </c>
      <c r="C162" s="82" t="s">
        <v>620</v>
      </c>
      <c r="D162" s="82" t="str">
        <f>IF(ISBLANK(_GW20),"",_GW20)</f>
        <v/>
      </c>
    </row>
    <row r="163" spans="1:4">
      <c r="A163" s="82">
        <f t="shared" si="4"/>
        <v>0</v>
      </c>
      <c r="B163" s="82">
        <f t="shared" si="5"/>
        <v>0</v>
      </c>
      <c r="C163" s="82" t="s">
        <v>631</v>
      </c>
      <c r="D163" s="82">
        <f>IF(ISBLANK(_BA31),"",_BA31)</f>
        <v>0</v>
      </c>
    </row>
    <row r="164" spans="1:4">
      <c r="A164" s="82">
        <f t="shared" si="4"/>
        <v>0</v>
      </c>
      <c r="B164" s="82">
        <f t="shared" si="5"/>
        <v>0</v>
      </c>
      <c r="C164" s="82" t="s">
        <v>634</v>
      </c>
      <c r="D164" s="82">
        <f>IF(ISBLANK(_BA32),"",_BA32)</f>
        <v>0</v>
      </c>
    </row>
    <row r="165" spans="1:4">
      <c r="A165" s="82">
        <f t="shared" si="4"/>
        <v>0</v>
      </c>
      <c r="B165" s="82">
        <f t="shared" si="5"/>
        <v>0</v>
      </c>
      <c r="C165" s="82" t="s">
        <v>637</v>
      </c>
      <c r="D165" s="82">
        <f>IF(ISBLANK(_BA33),"",_BA33)</f>
        <v>0</v>
      </c>
    </row>
    <row r="166" spans="1:4">
      <c r="A166" s="82">
        <f t="shared" si="4"/>
        <v>0</v>
      </c>
      <c r="B166" s="82">
        <f t="shared" si="5"/>
        <v>0</v>
      </c>
      <c r="C166" s="82" t="s">
        <v>656</v>
      </c>
      <c r="D166" s="82" t="str">
        <f>IF(ISBLANK(_BA34),"",_BA34)</f>
        <v/>
      </c>
    </row>
    <row r="167" spans="1:4">
      <c r="A167" s="82">
        <f t="shared" si="4"/>
        <v>0</v>
      </c>
      <c r="B167" s="82">
        <f t="shared" si="5"/>
        <v>0</v>
      </c>
      <c r="C167" s="82" t="s">
        <v>657</v>
      </c>
      <c r="D167" s="82">
        <f>IF(ISBLANK(_BA01),"",_BA01)</f>
        <v>0</v>
      </c>
    </row>
    <row r="168" spans="1:4">
      <c r="A168" s="82">
        <f t="shared" si="4"/>
        <v>0</v>
      </c>
      <c r="B168" s="82">
        <f t="shared" si="5"/>
        <v>0</v>
      </c>
      <c r="C168" s="82" t="s">
        <v>661</v>
      </c>
      <c r="D168" s="82" t="str">
        <f>IF(ISBLANK(_XX29),"",_XX29)</f>
        <v/>
      </c>
    </row>
    <row r="169" spans="1:4">
      <c r="A169" s="82">
        <f t="shared" si="4"/>
        <v>0</v>
      </c>
      <c r="B169" s="82">
        <f t="shared" si="5"/>
        <v>0</v>
      </c>
      <c r="C169" s="82" t="s">
        <v>666</v>
      </c>
      <c r="D169" s="82" t="str">
        <f>IF(ISBLANK(_XX30),"",_XX30)</f>
        <v/>
      </c>
    </row>
    <row r="170" spans="1:4">
      <c r="A170" s="82">
        <f t="shared" si="4"/>
        <v>0</v>
      </c>
      <c r="B170" s="82">
        <f t="shared" si="5"/>
        <v>0</v>
      </c>
      <c r="C170" s="82" t="s">
        <v>668</v>
      </c>
      <c r="D170" s="82" t="str">
        <f>IF(ISBLANK(_XX31),"",_XX31)</f>
        <v/>
      </c>
    </row>
    <row r="171" spans="1:4">
      <c r="A171" s="82">
        <f t="shared" si="4"/>
        <v>0</v>
      </c>
      <c r="B171" s="82">
        <f t="shared" si="5"/>
        <v>0</v>
      </c>
      <c r="C171" s="82" t="s">
        <v>670</v>
      </c>
      <c r="D171" s="82" t="str">
        <f>IF(ISBLANK(_XX32),"",_XX32)</f>
        <v/>
      </c>
    </row>
    <row r="172" spans="1:4">
      <c r="A172" s="82">
        <f t="shared" si="4"/>
        <v>0</v>
      </c>
      <c r="B172" s="82">
        <f t="shared" si="5"/>
        <v>0</v>
      </c>
      <c r="C172" s="82" t="s">
        <v>673</v>
      </c>
      <c r="D172" s="82" t="str">
        <f>IF(ISBLANK(_XX33),"",_XX33)</f>
        <v/>
      </c>
    </row>
    <row r="173" spans="1:4">
      <c r="A173" s="82">
        <f t="shared" si="4"/>
        <v>0</v>
      </c>
      <c r="B173" s="82">
        <f t="shared" si="5"/>
        <v>0</v>
      </c>
      <c r="C173" s="82" t="s">
        <v>675</v>
      </c>
      <c r="D173" s="82" t="str">
        <f>IF(ISBLANK(_XX34),"",_XX34)</f>
        <v/>
      </c>
    </row>
    <row r="174" spans="1:4">
      <c r="A174" s="82">
        <f t="shared" si="4"/>
        <v>0</v>
      </c>
      <c r="B174" s="82">
        <f t="shared" si="5"/>
        <v>0</v>
      </c>
      <c r="C174" s="82" t="s">
        <v>677</v>
      </c>
      <c r="D174" s="82" t="str">
        <f>IF(ISBLANK(_XX35),"",_XX35)</f>
        <v/>
      </c>
    </row>
    <row r="175" spans="1:4">
      <c r="A175" s="82">
        <f t="shared" si="4"/>
        <v>0</v>
      </c>
      <c r="B175" s="82">
        <f t="shared" si="5"/>
        <v>0</v>
      </c>
      <c r="C175" s="82" t="s">
        <v>679</v>
      </c>
      <c r="D175" s="82" t="str">
        <f>IF(ISBLANK(_BA09),"",_BA09)</f>
        <v/>
      </c>
    </row>
    <row r="176" spans="1:4">
      <c r="A176" s="82">
        <f t="shared" si="4"/>
        <v>0</v>
      </c>
      <c r="B176" s="82">
        <f t="shared" si="5"/>
        <v>0</v>
      </c>
      <c r="C176" s="82" t="s">
        <v>681</v>
      </c>
      <c r="D176" s="82" t="str">
        <f>IF(ISBLANK(_BA08),"",_BA08)</f>
        <v/>
      </c>
    </row>
    <row r="177" spans="1:4">
      <c r="A177" s="82">
        <f t="shared" si="4"/>
        <v>0</v>
      </c>
      <c r="B177" s="82">
        <f t="shared" si="5"/>
        <v>0</v>
      </c>
      <c r="C177" s="82" t="s">
        <v>684</v>
      </c>
      <c r="D177" s="82">
        <f>IF(ISBLANK(_BA10),"",_BA10)</f>
        <v>0</v>
      </c>
    </row>
    <row r="178" spans="1:4">
      <c r="A178" s="82">
        <f t="shared" si="4"/>
        <v>0</v>
      </c>
      <c r="B178" s="82">
        <f t="shared" si="5"/>
        <v>0</v>
      </c>
      <c r="C178" s="82" t="s">
        <v>698</v>
      </c>
      <c r="D178" s="82" t="str">
        <f>IF(ISBLANK(_BA21),"",_BA21)</f>
        <v/>
      </c>
    </row>
    <row r="179" spans="1:4">
      <c r="A179" s="82">
        <f t="shared" si="4"/>
        <v>0</v>
      </c>
      <c r="B179" s="82">
        <f t="shared" si="5"/>
        <v>0</v>
      </c>
      <c r="C179" s="82" t="s">
        <v>701</v>
      </c>
      <c r="D179" s="82" t="str">
        <f>IF(ISBLANK(_BA22),"",_BA22)</f>
        <v/>
      </c>
    </row>
    <row r="180" spans="1:4">
      <c r="A180" s="82">
        <f t="shared" si="4"/>
        <v>0</v>
      </c>
      <c r="B180" s="82">
        <f t="shared" si="5"/>
        <v>0</v>
      </c>
      <c r="C180" s="82" t="s">
        <v>704</v>
      </c>
      <c r="D180" s="82" t="str">
        <f>IF(ISBLANK(_BA23),"",_BA23)</f>
        <v/>
      </c>
    </row>
    <row r="181" spans="1:4">
      <c r="A181" s="82">
        <f t="shared" si="4"/>
        <v>0</v>
      </c>
      <c r="B181" s="82">
        <f t="shared" si="5"/>
        <v>0</v>
      </c>
      <c r="C181" s="82" t="s">
        <v>707</v>
      </c>
      <c r="D181" s="82" t="str">
        <f>IF(ISBLANK(_BA14),"",_BA14)</f>
        <v/>
      </c>
    </row>
    <row r="182" spans="1:4">
      <c r="A182" s="82">
        <f t="shared" si="4"/>
        <v>0</v>
      </c>
      <c r="B182" s="82">
        <f t="shared" si="5"/>
        <v>0</v>
      </c>
      <c r="C182" s="82" t="s">
        <v>711</v>
      </c>
      <c r="D182" s="82" t="str">
        <f>IF(ISBLANK(_BA15),"",_BA15)</f>
        <v/>
      </c>
    </row>
    <row r="183" spans="1:4">
      <c r="A183" s="82">
        <f t="shared" si="4"/>
        <v>0</v>
      </c>
      <c r="B183" s="82">
        <f t="shared" si="5"/>
        <v>0</v>
      </c>
      <c r="C183" s="82" t="s">
        <v>713</v>
      </c>
      <c r="D183" s="82">
        <f>IF(ISBLANK(_BA24),"",_BA24)</f>
        <v>0</v>
      </c>
    </row>
    <row r="184" spans="1:4">
      <c r="A184" s="82">
        <f t="shared" si="4"/>
        <v>0</v>
      </c>
      <c r="B184" s="82">
        <f t="shared" si="5"/>
        <v>0</v>
      </c>
      <c r="C184" s="82" t="s">
        <v>714</v>
      </c>
      <c r="D184" s="82">
        <f>IF(ISBLANK(_BA20),"",_BA20)</f>
        <v>0</v>
      </c>
    </row>
    <row r="185" spans="1:4">
      <c r="A185" s="82">
        <f t="shared" si="4"/>
        <v>0</v>
      </c>
      <c r="B185" s="82">
        <f t="shared" si="5"/>
        <v>0</v>
      </c>
      <c r="C185" s="82" t="s">
        <v>203</v>
      </c>
      <c r="D185" s="82" t="str">
        <f>IF(ISBLANK(_MW10),"",_MW10)</f>
        <v/>
      </c>
    </row>
    <row r="186" spans="1:4">
      <c r="A186" s="82">
        <f t="shared" si="4"/>
        <v>0</v>
      </c>
      <c r="B186" s="82">
        <f t="shared" si="5"/>
        <v>0</v>
      </c>
      <c r="C186" s="82" t="s">
        <v>210</v>
      </c>
      <c r="D186" s="82" t="str">
        <f>IF(ISBLANK(_LW10),"",_LW10)</f>
        <v/>
      </c>
    </row>
    <row r="187" spans="1:4">
      <c r="A187" s="82">
        <f t="shared" si="4"/>
        <v>0</v>
      </c>
      <c r="B187" s="82">
        <f t="shared" si="5"/>
        <v>0</v>
      </c>
      <c r="C187" s="82" t="s">
        <v>213</v>
      </c>
      <c r="D187" s="82" t="str">
        <f>IF(ISBLANK(_LW05),"",_LW05)</f>
        <v/>
      </c>
    </row>
    <row r="188" spans="1:4">
      <c r="A188" s="82">
        <f t="shared" si="4"/>
        <v>0</v>
      </c>
      <c r="B188" s="82">
        <f t="shared" si="5"/>
        <v>0</v>
      </c>
      <c r="C188" s="82" t="s">
        <v>2251</v>
      </c>
      <c r="D188" s="82" t="str">
        <f>IF(ISBLANK(_TEIL),"",_TEIL)</f>
        <v>nur I</v>
      </c>
    </row>
    <row r="189" spans="1:4">
      <c r="A189" s="82">
        <f t="shared" si="4"/>
        <v>0</v>
      </c>
      <c r="B189" s="82">
        <f t="shared" si="5"/>
        <v>0</v>
      </c>
      <c r="C189" s="82" t="s">
        <v>229</v>
      </c>
      <c r="D189" s="82" t="str">
        <f>IF(ISBLANK(_EN11),"",_EN11)</f>
        <v/>
      </c>
    </row>
    <row r="190" spans="1:4">
      <c r="A190" s="82">
        <f t="shared" si="4"/>
        <v>0</v>
      </c>
      <c r="B190" s="82">
        <f t="shared" si="5"/>
        <v>0</v>
      </c>
      <c r="C190" s="82" t="s">
        <v>396</v>
      </c>
      <c r="D190" s="82" t="str">
        <f>IF(ISBLANK(_UE05),"",_UE05)</f>
        <v/>
      </c>
    </row>
    <row r="191" spans="1:4">
      <c r="A191" s="82">
        <f t="shared" si="4"/>
        <v>0</v>
      </c>
      <c r="B191" s="82">
        <f t="shared" si="5"/>
        <v>0</v>
      </c>
      <c r="C191" s="82" t="s">
        <v>444</v>
      </c>
      <c r="D191" s="82" t="str">
        <f>IF(ISBLANK(_AE01),"",_AE01)</f>
        <v/>
      </c>
    </row>
    <row r="192" spans="1:4">
      <c r="A192" s="82">
        <f t="shared" si="4"/>
        <v>0</v>
      </c>
      <c r="B192" s="82">
        <f t="shared" si="5"/>
        <v>0</v>
      </c>
      <c r="C192" s="82" t="s">
        <v>472</v>
      </c>
      <c r="D192" s="82" t="str">
        <f>IF(ISBLANK(_EB01),"",_EB01)</f>
        <v/>
      </c>
    </row>
    <row r="193" spans="1:4">
      <c r="A193" s="82">
        <f t="shared" si="4"/>
        <v>0</v>
      </c>
      <c r="B193" s="82">
        <f t="shared" si="5"/>
        <v>0</v>
      </c>
      <c r="C193" s="82" t="s">
        <v>474</v>
      </c>
      <c r="D193" s="82" t="str">
        <f>IF(ISBLANK(_EW01),"",_EW01)</f>
        <v/>
      </c>
    </row>
    <row r="194" spans="1:4">
      <c r="A194" s="82">
        <f t="shared" si="4"/>
        <v>0</v>
      </c>
      <c r="B194" s="82">
        <f t="shared" si="5"/>
        <v>0</v>
      </c>
      <c r="C194" s="82" t="s">
        <v>476</v>
      </c>
      <c r="D194" s="82" t="str">
        <f>IF(ISBLANK(_EZ02),"",_EZ02)</f>
        <v/>
      </c>
    </row>
    <row r="195" spans="1:4">
      <c r="A195" s="82">
        <f t="shared" si="4"/>
        <v>0</v>
      </c>
      <c r="B195" s="82">
        <f t="shared" si="5"/>
        <v>0</v>
      </c>
      <c r="C195" s="82" t="s">
        <v>478</v>
      </c>
      <c r="D195" s="82" t="str">
        <f>IF(ISBLANK(_EA01),"",_EA01)</f>
        <v/>
      </c>
    </row>
    <row r="196" spans="1:4">
      <c r="A196" s="82">
        <f t="shared" si="4"/>
        <v>0</v>
      </c>
      <c r="B196" s="82">
        <f t="shared" si="5"/>
        <v>0</v>
      </c>
      <c r="C196" s="82" t="s">
        <v>524</v>
      </c>
      <c r="D196" s="82" t="str">
        <f>IF(ISBLANK(_AA01),"",_AA01)</f>
        <v/>
      </c>
    </row>
    <row r="197" spans="1:4">
      <c r="A197" s="82">
        <f t="shared" si="4"/>
        <v>0</v>
      </c>
      <c r="B197" s="82">
        <f t="shared" si="5"/>
        <v>0</v>
      </c>
      <c r="C197" s="82" t="s">
        <v>528</v>
      </c>
      <c r="D197" s="82" t="str">
        <f>IF(ISBLANK(_AA02),"",_AA02)</f>
        <v/>
      </c>
    </row>
    <row r="198" spans="1:4">
      <c r="A198" s="82">
        <f t="shared" si="4"/>
        <v>0</v>
      </c>
      <c r="B198" s="82">
        <f t="shared" si="5"/>
        <v>0</v>
      </c>
      <c r="C198" s="82" t="s">
        <v>600</v>
      </c>
      <c r="D198" s="82" t="str">
        <f>IF(ISBLANK(_AA03),"",_AA03)</f>
        <v/>
      </c>
    </row>
    <row r="199" spans="1:4">
      <c r="A199" s="82">
        <f t="shared" si="4"/>
        <v>0</v>
      </c>
      <c r="B199" s="82">
        <f t="shared" si="5"/>
        <v>0</v>
      </c>
      <c r="C199" s="82" t="s">
        <v>602</v>
      </c>
      <c r="D199" s="82" t="str">
        <f>IF(ISBLANK(_AA04),"",_AA04)</f>
        <v/>
      </c>
    </row>
    <row r="200" spans="1:4">
      <c r="A200" s="82">
        <f t="shared" si="4"/>
        <v>0</v>
      </c>
      <c r="B200" s="82">
        <f t="shared" si="5"/>
        <v>0</v>
      </c>
      <c r="C200" s="82" t="s">
        <v>554</v>
      </c>
      <c r="D200" s="82" t="str">
        <f>IF(ISBLANK(_AS04),"",_AS04)</f>
        <v/>
      </c>
    </row>
    <row r="201" spans="1:4">
      <c r="A201" s="82">
        <f t="shared" si="4"/>
        <v>0</v>
      </c>
      <c r="B201" s="82">
        <f t="shared" si="5"/>
        <v>0</v>
      </c>
      <c r="C201" s="82" t="s">
        <v>215</v>
      </c>
      <c r="D201" s="82" t="str">
        <f>IF(ISBLANK(_LW06),"",_LW06)</f>
        <v/>
      </c>
    </row>
    <row r="202" spans="1:4">
      <c r="A202" s="82">
        <f>_JAHR</f>
        <v>0</v>
      </c>
      <c r="B202" s="82">
        <f>_UKZ</f>
        <v>0</v>
      </c>
      <c r="C202" s="82" t="s">
        <v>217</v>
      </c>
      <c r="D202" s="82" t="str">
        <f>IF(ISBLANK(_LW07),"",_LW07)</f>
        <v/>
      </c>
    </row>
    <row r="203" spans="1:4">
      <c r="A203" s="82">
        <f>_JAHR</f>
        <v>0</v>
      </c>
      <c r="B203" s="82">
        <f>_UKZ</f>
        <v>0</v>
      </c>
      <c r="C203" s="82" t="s">
        <v>219</v>
      </c>
      <c r="D203" s="82" t="str">
        <f>IF(ISBLANK(_LW08),"",_LW08)</f>
        <v/>
      </c>
    </row>
    <row r="204" spans="1:4">
      <c r="A204" s="82">
        <f>_JAHR</f>
        <v>0</v>
      </c>
      <c r="B204" s="82">
        <f>_UKZ</f>
        <v>0</v>
      </c>
      <c r="C204" s="82" t="s">
        <v>221</v>
      </c>
      <c r="D204" s="82" t="str">
        <f>IF(ISBLANK(_LW09),"",_LW09)</f>
        <v/>
      </c>
    </row>
    <row r="205" spans="1:4">
      <c r="A205" s="82">
        <f t="shared" ref="A205:A267" si="6">_JAHR</f>
        <v>0</v>
      </c>
      <c r="B205" s="82">
        <f t="shared" ref="B205:B255" si="7">_UKZ</f>
        <v>0</v>
      </c>
      <c r="C205" s="82" t="s">
        <v>272</v>
      </c>
      <c r="D205" s="82" t="str">
        <f>IF(ISBLANK(_AV12),"",_AV12)</f>
        <v/>
      </c>
    </row>
    <row r="206" spans="1:4">
      <c r="A206" s="82">
        <f t="shared" si="6"/>
        <v>0</v>
      </c>
      <c r="B206" s="82">
        <f t="shared" si="7"/>
        <v>0</v>
      </c>
      <c r="C206" s="82" t="s">
        <v>264</v>
      </c>
      <c r="D206" s="82" t="str">
        <f>IF(ISBLANK(_AV13),"",_AV13)</f>
        <v/>
      </c>
    </row>
    <row r="207" spans="1:4">
      <c r="A207" s="82">
        <f t="shared" si="6"/>
        <v>0</v>
      </c>
      <c r="B207" s="82">
        <f t="shared" si="7"/>
        <v>0</v>
      </c>
      <c r="C207" s="82" t="s">
        <v>266</v>
      </c>
      <c r="D207" s="82" t="str">
        <f>IF(ISBLANK(_AV14),"",_AV14)</f>
        <v/>
      </c>
    </row>
    <row r="208" spans="1:4">
      <c r="A208" s="82">
        <f t="shared" si="6"/>
        <v>0</v>
      </c>
      <c r="B208" s="82">
        <f t="shared" si="7"/>
        <v>0</v>
      </c>
      <c r="C208" s="82" t="s">
        <v>258</v>
      </c>
      <c r="D208" s="82" t="str">
        <f>IF(ISBLANK(_AV15),"",_AV15)</f>
        <v/>
      </c>
    </row>
    <row r="209" spans="1:5">
      <c r="A209" s="82">
        <f t="shared" si="6"/>
        <v>0</v>
      </c>
      <c r="B209" s="82">
        <f t="shared" si="7"/>
        <v>0</v>
      </c>
      <c r="C209" s="82" t="s">
        <v>315</v>
      </c>
      <c r="D209" s="82">
        <f>IF(ISBLANK(_SP11),"",_SP11)</f>
        <v>0</v>
      </c>
    </row>
    <row r="210" spans="1:5">
      <c r="A210" s="82">
        <f t="shared" si="6"/>
        <v>0</v>
      </c>
      <c r="B210" s="82">
        <f t="shared" si="7"/>
        <v>0</v>
      </c>
      <c r="C210" s="82" t="s">
        <v>289</v>
      </c>
      <c r="D210" s="82" t="str">
        <f>IF(ISBLANK(_UV25),"",_UV25)</f>
        <v/>
      </c>
    </row>
    <row r="211" spans="1:5">
      <c r="A211" s="82">
        <f t="shared" si="6"/>
        <v>0</v>
      </c>
      <c r="B211" s="82">
        <f t="shared" si="7"/>
        <v>0</v>
      </c>
      <c r="C211" s="82" t="s">
        <v>291</v>
      </c>
      <c r="D211" s="82" t="str">
        <f>IF(ISBLANK(_UV23),"",_UV23)</f>
        <v/>
      </c>
    </row>
    <row r="212" spans="1:5">
      <c r="A212" s="82">
        <f t="shared" si="6"/>
        <v>0</v>
      </c>
      <c r="B212" s="82">
        <f t="shared" si="7"/>
        <v>0</v>
      </c>
      <c r="C212" s="82" t="s">
        <v>293</v>
      </c>
      <c r="D212" s="82" t="str">
        <f>IF(ISBLANK(_UV24),"",_UV24)</f>
        <v/>
      </c>
    </row>
    <row r="213" spans="1:5">
      <c r="A213" s="82">
        <f t="shared" si="6"/>
        <v>0</v>
      </c>
      <c r="B213" s="82">
        <f t="shared" si="7"/>
        <v>0</v>
      </c>
      <c r="C213" s="82" t="s">
        <v>458</v>
      </c>
      <c r="D213" s="82" t="str">
        <f>IF(ISBLANK(_SE08),"",_SE08)</f>
        <v/>
      </c>
    </row>
    <row r="214" spans="1:5">
      <c r="A214" s="82">
        <f t="shared" si="6"/>
        <v>0</v>
      </c>
      <c r="B214" s="82">
        <f t="shared" si="7"/>
        <v>0</v>
      </c>
      <c r="C214" s="82" t="s">
        <v>547</v>
      </c>
      <c r="D214" s="82" t="str">
        <f>IF(ISBLANK(_AS03),"",_AS03)</f>
        <v/>
      </c>
    </row>
    <row r="215" spans="1:5">
      <c r="A215" s="82">
        <f t="shared" si="6"/>
        <v>0</v>
      </c>
      <c r="B215" s="82">
        <f t="shared" si="7"/>
        <v>0</v>
      </c>
      <c r="C215" s="82" t="s">
        <v>207</v>
      </c>
      <c r="D215" s="82" t="str">
        <f>IF(ISBLANK(_MW11),"",_MW11)</f>
        <v/>
      </c>
    </row>
    <row r="216" spans="1:5" s="7" customFormat="1">
      <c r="A216" s="82">
        <f t="shared" si="6"/>
        <v>0</v>
      </c>
      <c r="B216" s="82">
        <f t="shared" si="7"/>
        <v>0</v>
      </c>
      <c r="C216" s="82" t="s">
        <v>150</v>
      </c>
      <c r="D216" s="82" t="str">
        <f>IF(ISBLANK(_REGN),"",_REGN)</f>
        <v/>
      </c>
      <c r="E216" s="82"/>
    </row>
    <row r="217" spans="1:5">
      <c r="A217" s="82">
        <f t="shared" si="6"/>
        <v>0</v>
      </c>
      <c r="B217" s="82">
        <f t="shared" si="7"/>
        <v>0</v>
      </c>
      <c r="C217" s="82" t="s">
        <v>154</v>
      </c>
      <c r="D217" s="82" t="str">
        <f>IF(ISBLANK(_BULA),"",_BULA)</f>
        <v/>
      </c>
    </row>
    <row r="218" spans="1:5">
      <c r="A218" s="82">
        <f t="shared" si="6"/>
        <v>0</v>
      </c>
      <c r="B218" s="82">
        <f t="shared" si="7"/>
        <v>0</v>
      </c>
      <c r="C218" s="82" t="s">
        <v>92</v>
      </c>
      <c r="D218" s="82" t="str">
        <f>IF(ISBLANK(_EIGT),"",_EIGT)</f>
        <v/>
      </c>
      <c r="E218" s="82"/>
    </row>
    <row r="219" spans="1:5">
      <c r="A219" s="82">
        <f t="shared" si="6"/>
        <v>0</v>
      </c>
      <c r="B219" s="82">
        <f t="shared" si="7"/>
        <v>0</v>
      </c>
      <c r="C219" s="82" t="s">
        <v>110</v>
      </c>
      <c r="D219" s="82" t="str">
        <f>IF(ISBLANK(_TAET),"",_TAET)</f>
        <v/>
      </c>
      <c r="E219" s="82"/>
    </row>
    <row r="220" spans="1:5" s="7" customFormat="1">
      <c r="A220" s="82">
        <f t="shared" si="6"/>
        <v>0</v>
      </c>
      <c r="B220" s="82">
        <f t="shared" si="7"/>
        <v>0</v>
      </c>
      <c r="C220" s="82" t="s">
        <v>332</v>
      </c>
      <c r="D220" s="82" t="str">
        <f>IF(ISBLANK(_KV08),"",_KV08)</f>
        <v/>
      </c>
      <c r="E220" s="82"/>
    </row>
    <row r="221" spans="1:5" s="7" customFormat="1">
      <c r="A221" s="82">
        <f t="shared" si="6"/>
        <v>0</v>
      </c>
      <c r="B221" s="82">
        <f t="shared" si="7"/>
        <v>0</v>
      </c>
      <c r="C221" s="82" t="s">
        <v>371</v>
      </c>
      <c r="D221" s="82" t="str">
        <f>IF(ISBLANK(_KV09),"",_KV09)</f>
        <v/>
      </c>
      <c r="E221" s="82"/>
    </row>
    <row r="222" spans="1:5">
      <c r="A222" s="82">
        <f t="shared" si="6"/>
        <v>0</v>
      </c>
      <c r="B222" s="82">
        <f t="shared" si="7"/>
        <v>0</v>
      </c>
      <c r="C222" s="82" t="s">
        <v>417</v>
      </c>
      <c r="D222" s="82" t="str">
        <f>IF(ISBLANK(_UE50),"",_UE50)</f>
        <v/>
      </c>
      <c r="E222" s="82"/>
    </row>
    <row r="223" spans="1:5" s="7" customFormat="1">
      <c r="A223" s="82">
        <f t="shared" si="6"/>
        <v>0</v>
      </c>
      <c r="B223" s="82">
        <f t="shared" si="7"/>
        <v>0</v>
      </c>
      <c r="C223" s="82" t="s">
        <v>454</v>
      </c>
      <c r="D223" s="82" t="str">
        <f>IF(ISBLANK(_SE05),"",_SE05)</f>
        <v/>
      </c>
      <c r="E223" s="82"/>
    </row>
    <row r="224" spans="1:5">
      <c r="A224" s="82">
        <f t="shared" si="6"/>
        <v>0</v>
      </c>
      <c r="B224" s="82">
        <f t="shared" si="7"/>
        <v>0</v>
      </c>
      <c r="C224" s="82" t="s">
        <v>522</v>
      </c>
      <c r="D224" s="82" t="str">
        <f>IF(ISBLANK(_IK03),"",_IK03)</f>
        <v/>
      </c>
      <c r="E224" s="82"/>
    </row>
    <row r="225" spans="1:5">
      <c r="A225" s="82">
        <f t="shared" si="6"/>
        <v>0</v>
      </c>
      <c r="B225" s="82">
        <f t="shared" si="7"/>
        <v>0</v>
      </c>
      <c r="C225" s="82" t="s">
        <v>551</v>
      </c>
      <c r="D225" s="82" t="str">
        <f>IF(ISBLANK(_AS05),"",_AS05)</f>
        <v/>
      </c>
      <c r="E225" s="82"/>
    </row>
    <row r="226" spans="1:5">
      <c r="A226" s="82">
        <f t="shared" si="6"/>
        <v>0</v>
      </c>
      <c r="B226" s="82">
        <f t="shared" si="7"/>
        <v>0</v>
      </c>
      <c r="C226" s="82" t="s">
        <v>569</v>
      </c>
      <c r="D226" s="82" t="str">
        <f>IF(ISBLANK(_SA05),"",_SA05)</f>
        <v/>
      </c>
      <c r="E226" s="82"/>
    </row>
    <row r="227" spans="1:5" s="7" customFormat="1">
      <c r="A227" s="82">
        <f t="shared" si="6"/>
        <v>0</v>
      </c>
      <c r="B227" s="82">
        <f t="shared" si="7"/>
        <v>0</v>
      </c>
      <c r="C227" s="82" t="s">
        <v>376</v>
      </c>
      <c r="D227" s="82" t="str">
        <f>IF(ISBLANK(_RA02),"",_RA02)</f>
        <v/>
      </c>
      <c r="E227" s="82"/>
    </row>
    <row r="228" spans="1:5" s="7" customFormat="1">
      <c r="A228" s="82">
        <f t="shared" si="6"/>
        <v>0</v>
      </c>
      <c r="B228" s="82">
        <f t="shared" si="7"/>
        <v>0</v>
      </c>
      <c r="C228" s="82" t="s">
        <v>231</v>
      </c>
      <c r="D228" s="82" t="str">
        <f>IF(ISBLANK(_EN12),"",_EN12)</f>
        <v/>
      </c>
      <c r="E228" s="82"/>
    </row>
    <row r="229" spans="1:5" s="7" customFormat="1">
      <c r="A229" s="82">
        <f t="shared" si="6"/>
        <v>0</v>
      </c>
      <c r="B229" s="82">
        <f t="shared" si="7"/>
        <v>0</v>
      </c>
      <c r="C229" s="82" t="s">
        <v>233</v>
      </c>
      <c r="D229" s="82" t="str">
        <f>IF(ISBLANK(_EN13),"",_EN13)</f>
        <v/>
      </c>
      <c r="E229" s="82"/>
    </row>
    <row r="230" spans="1:5" s="7" customFormat="1">
      <c r="A230" s="82">
        <f t="shared" si="6"/>
        <v>0</v>
      </c>
      <c r="B230" s="82">
        <f t="shared" si="7"/>
        <v>0</v>
      </c>
      <c r="C230" s="82" t="s">
        <v>260</v>
      </c>
      <c r="D230" s="82" t="str">
        <f>IF(ISBLANK(_AV16),"",_AV16)</f>
        <v/>
      </c>
      <c r="E230" s="82"/>
    </row>
    <row r="231" spans="1:5" s="7" customFormat="1">
      <c r="A231" s="82">
        <f t="shared" si="6"/>
        <v>0</v>
      </c>
      <c r="B231" s="82">
        <f t="shared" si="7"/>
        <v>0</v>
      </c>
      <c r="C231" s="82" t="s">
        <v>812</v>
      </c>
      <c r="D231" s="82">
        <f>IF(ISBLANK(_IK10),"",_IK10)</f>
        <v>0</v>
      </c>
      <c r="E231" s="82"/>
    </row>
    <row r="232" spans="1:5" s="7" customFormat="1">
      <c r="A232" s="82">
        <f t="shared" si="6"/>
        <v>0</v>
      </c>
      <c r="B232" s="82">
        <f t="shared" si="7"/>
        <v>0</v>
      </c>
      <c r="C232" s="82" t="s">
        <v>2252</v>
      </c>
      <c r="D232" s="82">
        <f>IF(_K14&lt;=0,0,_K14)</f>
        <v>0</v>
      </c>
      <c r="E232" s="82"/>
    </row>
    <row r="233" spans="1:5" s="7" customFormat="1">
      <c r="A233" s="82">
        <f t="shared" si="6"/>
        <v>0</v>
      </c>
      <c r="B233" s="82">
        <f t="shared" si="7"/>
        <v>0</v>
      </c>
      <c r="C233" s="82" t="s">
        <v>2253</v>
      </c>
      <c r="D233" s="82">
        <f>IF(_K14C&lt;=0,0,_K14C)</f>
        <v>0</v>
      </c>
      <c r="E233" s="82"/>
    </row>
    <row r="234" spans="1:5" s="7" customFormat="1">
      <c r="A234" s="82">
        <f t="shared" si="6"/>
        <v>0</v>
      </c>
      <c r="B234" s="82">
        <f t="shared" si="7"/>
        <v>0</v>
      </c>
      <c r="C234" s="82" t="s">
        <v>798</v>
      </c>
      <c r="D234" s="82" t="str">
        <f>IF(ISBLANK(_VERK01),"",_VERK01)</f>
        <v/>
      </c>
      <c r="E234" s="82"/>
    </row>
    <row r="235" spans="1:5" s="7" customFormat="1">
      <c r="A235" s="82">
        <f t="shared" si="6"/>
        <v>0</v>
      </c>
      <c r="B235" s="82">
        <f t="shared" si="7"/>
        <v>0</v>
      </c>
      <c r="C235" s="82" t="s">
        <v>800</v>
      </c>
      <c r="D235" s="82" t="str">
        <f>IF(ISBLANK(_VERK02),"",_VERK02)</f>
        <v/>
      </c>
      <c r="E235" s="82"/>
    </row>
    <row r="236" spans="1:5" s="7" customFormat="1">
      <c r="A236" s="82">
        <f t="shared" si="6"/>
        <v>0</v>
      </c>
      <c r="B236" s="82">
        <f t="shared" si="7"/>
        <v>0</v>
      </c>
      <c r="C236" s="82" t="s">
        <v>805</v>
      </c>
      <c r="D236" s="82" t="str">
        <f>IF(ISBLANK(_VERK03),"",_VERK03)</f>
        <v/>
      </c>
      <c r="E236" s="82"/>
    </row>
    <row r="237" spans="1:5" s="7" customFormat="1">
      <c r="A237" s="82">
        <f t="shared" si="6"/>
        <v>0</v>
      </c>
      <c r="B237" s="82">
        <f t="shared" si="7"/>
        <v>0</v>
      </c>
      <c r="C237" s="82" t="s">
        <v>808</v>
      </c>
      <c r="D237" s="82" t="str">
        <f>IF(ISBLANK(_VERK04),"",_VERK04)</f>
        <v/>
      </c>
      <c r="E237" s="82"/>
    </row>
    <row r="238" spans="1:5" s="7" customFormat="1">
      <c r="A238" s="82">
        <f t="shared" si="6"/>
        <v>0</v>
      </c>
      <c r="B238" s="82">
        <f t="shared" si="7"/>
        <v>0</v>
      </c>
      <c r="C238" s="82" t="s">
        <v>329</v>
      </c>
      <c r="D238" s="82">
        <f>IF(ISBLANK(_RBAU),"",_RBAU)</f>
        <v>0</v>
      </c>
      <c r="E238" s="82"/>
    </row>
    <row r="239" spans="1:5" s="7" customFormat="1">
      <c r="A239" s="82">
        <f t="shared" si="6"/>
        <v>0</v>
      </c>
      <c r="B239" s="82">
        <f t="shared" si="7"/>
        <v>0</v>
      </c>
      <c r="C239" s="82" t="s">
        <v>339</v>
      </c>
      <c r="D239" s="82" t="str">
        <f>IF(ISBLANK(_LR09A),"",_LR09A)</f>
        <v/>
      </c>
      <c r="E239" s="82"/>
    </row>
    <row r="240" spans="1:5" s="7" customFormat="1">
      <c r="A240" s="82">
        <f t="shared" si="6"/>
        <v>0</v>
      </c>
      <c r="B240" s="82">
        <f t="shared" si="7"/>
        <v>0</v>
      </c>
      <c r="C240" s="82" t="s">
        <v>456</v>
      </c>
      <c r="D240" s="82" t="str">
        <f>IF(ISBLANK(_SE07),"",_SE07)</f>
        <v/>
      </c>
      <c r="E240" s="82"/>
    </row>
    <row r="241" spans="1:4" s="7" customFormat="1">
      <c r="A241" s="82">
        <f t="shared" si="6"/>
        <v>0</v>
      </c>
      <c r="B241" s="82">
        <f t="shared" si="7"/>
        <v>0</v>
      </c>
      <c r="C241" s="82" t="s">
        <v>461</v>
      </c>
      <c r="D241" s="82" t="str">
        <f>IF(ISBLANK(_SE09),"",_SE09)</f>
        <v/>
      </c>
    </row>
    <row r="242" spans="1:4" s="7" customFormat="1">
      <c r="A242" s="82">
        <f t="shared" si="6"/>
        <v>0</v>
      </c>
      <c r="B242" s="82">
        <f t="shared" si="7"/>
        <v>0</v>
      </c>
      <c r="C242" s="82" t="s">
        <v>815</v>
      </c>
      <c r="D242" s="82" t="str">
        <f>IF(ISBLANK(_ANK01),"",_ANK01)</f>
        <v/>
      </c>
    </row>
    <row r="243" spans="1:4" s="7" customFormat="1">
      <c r="A243" s="82">
        <f t="shared" si="6"/>
        <v>0</v>
      </c>
      <c r="B243" s="82">
        <f t="shared" si="7"/>
        <v>0</v>
      </c>
      <c r="C243" s="82" t="s">
        <v>817</v>
      </c>
      <c r="D243" s="82" t="str">
        <f>IF(ISBLANK(_ANK02),"",_ANK02)</f>
        <v/>
      </c>
    </row>
    <row r="244" spans="1:4" s="7" customFormat="1">
      <c r="A244" s="82">
        <f t="shared" si="6"/>
        <v>0</v>
      </c>
      <c r="B244" s="82">
        <f t="shared" si="7"/>
        <v>0</v>
      </c>
      <c r="C244" s="82" t="s">
        <v>405</v>
      </c>
      <c r="D244" s="82" t="str">
        <f>IF(ISBLANK(_UE08),"",_UE08)</f>
        <v/>
      </c>
    </row>
    <row r="245" spans="1:4" s="7" customFormat="1">
      <c r="A245" s="82">
        <f t="shared" si="6"/>
        <v>0</v>
      </c>
      <c r="B245" s="82">
        <f t="shared" si="7"/>
        <v>0</v>
      </c>
      <c r="C245" s="82" t="s">
        <v>410</v>
      </c>
      <c r="D245" s="82" t="str">
        <f>IF(ISBLANK(_UE07),"",_UE07)</f>
        <v/>
      </c>
    </row>
    <row r="246" spans="1:4" s="7" customFormat="1">
      <c r="A246" s="82">
        <f t="shared" si="6"/>
        <v>0</v>
      </c>
      <c r="B246" s="82">
        <f t="shared" si="7"/>
        <v>0</v>
      </c>
      <c r="C246" s="82" t="s">
        <v>262</v>
      </c>
      <c r="D246" s="82" t="str">
        <f>IF(ISBLANK(_AV17),"",_AV17)</f>
        <v/>
      </c>
    </row>
    <row r="247" spans="1:4" s="7" customFormat="1">
      <c r="A247" s="82">
        <f t="shared" si="6"/>
        <v>0</v>
      </c>
      <c r="B247" s="82">
        <f t="shared" si="7"/>
        <v>0</v>
      </c>
      <c r="C247" s="82" t="s">
        <v>2254</v>
      </c>
      <c r="D247" s="82" t="str">
        <f>IF(ISBLANK(_HA12),"",_HA12)</f>
        <v/>
      </c>
    </row>
    <row r="248" spans="1:4" s="7" customFormat="1">
      <c r="A248" s="82">
        <f t="shared" si="6"/>
        <v>0</v>
      </c>
      <c r="B248" s="82">
        <f t="shared" si="7"/>
        <v>0</v>
      </c>
      <c r="C248" s="82" t="s">
        <v>421</v>
      </c>
      <c r="D248" s="82" t="str">
        <f>IF(ISBLANK(_UE51),"",_UE51)</f>
        <v/>
      </c>
    </row>
    <row r="249" spans="1:4" s="128" customFormat="1">
      <c r="A249" s="82">
        <f t="shared" si="6"/>
        <v>0</v>
      </c>
      <c r="B249" s="82">
        <f t="shared" si="7"/>
        <v>0</v>
      </c>
      <c r="C249" s="82" t="s">
        <v>463</v>
      </c>
      <c r="D249" s="82" t="str">
        <f>IF(ISBLANK(_SE11),"",_SE11)</f>
        <v/>
      </c>
    </row>
    <row r="250" spans="1:4" s="128" customFormat="1">
      <c r="A250" s="82">
        <f t="shared" si="6"/>
        <v>0</v>
      </c>
      <c r="B250" s="82">
        <f t="shared" si="7"/>
        <v>0</v>
      </c>
      <c r="C250" s="82" t="s">
        <v>465</v>
      </c>
      <c r="D250" s="82" t="str">
        <f>IF(ISBLANK(_SE12),"",_SE12)</f>
        <v/>
      </c>
    </row>
    <row r="251" spans="1:4" s="128" customFormat="1">
      <c r="A251" s="82">
        <f t="shared" si="6"/>
        <v>0</v>
      </c>
      <c r="B251" s="82">
        <f t="shared" si="7"/>
        <v>0</v>
      </c>
      <c r="C251" s="82" t="s">
        <v>571</v>
      </c>
      <c r="D251" s="82" t="str">
        <f>IF(ISBLANK(_SA11),"",_SA11)</f>
        <v/>
      </c>
    </row>
    <row r="252" spans="1:4">
      <c r="A252" s="82">
        <f t="shared" si="6"/>
        <v>0</v>
      </c>
      <c r="B252" s="82">
        <f t="shared" si="7"/>
        <v>0</v>
      </c>
      <c r="C252" s="82" t="s">
        <v>106</v>
      </c>
      <c r="D252" s="82" t="str">
        <f>IF(ISBLANK(_BILF),"",_BILF)</f>
        <v/>
      </c>
    </row>
    <row r="253" spans="1:4">
      <c r="A253" s="82">
        <f t="shared" si="6"/>
        <v>0</v>
      </c>
      <c r="B253" s="82">
        <f t="shared" si="7"/>
        <v>0</v>
      </c>
      <c r="C253" s="82" t="s">
        <v>374</v>
      </c>
      <c r="D253" s="82" t="str">
        <f>IF(ISBLANK(_SL20),"",_SL20)</f>
        <v/>
      </c>
    </row>
    <row r="254" spans="1:4">
      <c r="A254" s="82">
        <f t="shared" si="6"/>
        <v>0</v>
      </c>
      <c r="B254" s="82">
        <f t="shared" si="7"/>
        <v>0</v>
      </c>
      <c r="C254" s="82" t="s">
        <v>565</v>
      </c>
      <c r="D254" s="82" t="str">
        <f>IF(ISBLANK(_XX60),"",_XX60)</f>
        <v/>
      </c>
    </row>
    <row r="255" spans="1:4">
      <c r="A255" s="82">
        <f t="shared" si="6"/>
        <v>0</v>
      </c>
      <c r="B255" s="82">
        <f t="shared" si="7"/>
        <v>0</v>
      </c>
      <c r="C255" s="82" t="s">
        <v>594</v>
      </c>
      <c r="D255" s="82" t="str">
        <f>IF(ISBLANK(_ZA06),"",_ZA06)</f>
        <v/>
      </c>
    </row>
    <row r="256" spans="1:4">
      <c r="A256" s="82">
        <f t="shared" si="6"/>
        <v>0</v>
      </c>
      <c r="B256" s="82">
        <f t="shared" ref="B256:B320" si="8">_UKZ</f>
        <v>0</v>
      </c>
      <c r="C256" s="82" t="s">
        <v>313</v>
      </c>
      <c r="D256" s="82" t="str">
        <f>IF(ISBLANK(_INV02),"",_INV02)</f>
        <v/>
      </c>
    </row>
    <row r="257" spans="1:4">
      <c r="A257" s="82">
        <f t="shared" si="6"/>
        <v>0</v>
      </c>
      <c r="B257" s="82">
        <f t="shared" si="8"/>
        <v>0</v>
      </c>
      <c r="C257" s="82" t="s">
        <v>89</v>
      </c>
      <c r="D257" s="82" t="str">
        <f>IF(ISBLANK(_SPAR),"",_SPAR)</f>
        <v/>
      </c>
    </row>
    <row r="258" spans="1:4">
      <c r="A258" s="82">
        <f t="shared" si="6"/>
        <v>0</v>
      </c>
      <c r="B258" s="82">
        <f t="shared" si="8"/>
        <v>0</v>
      </c>
      <c r="C258" s="82" t="s">
        <v>821</v>
      </c>
      <c r="D258" s="82" t="str">
        <f>IF(ISBLANK(_WEG),"",_WEG)</f>
        <v/>
      </c>
    </row>
    <row r="259" spans="1:4">
      <c r="A259" s="82">
        <f t="shared" si="6"/>
        <v>0</v>
      </c>
      <c r="B259" s="82">
        <f t="shared" si="8"/>
        <v>0</v>
      </c>
      <c r="C259" s="82" t="s">
        <v>826</v>
      </c>
      <c r="D259" s="82" t="str">
        <f>IF(ISBLANK(_EDV),"",_EDV)</f>
        <v/>
      </c>
    </row>
    <row r="260" spans="1:4">
      <c r="A260" s="82">
        <f t="shared" si="6"/>
        <v>0</v>
      </c>
      <c r="B260" s="82">
        <f t="shared" si="8"/>
        <v>0</v>
      </c>
      <c r="C260" s="82" t="s">
        <v>835</v>
      </c>
      <c r="D260" s="82" t="str">
        <f>IF(ISBLANK(_WEP01),"",_WEP01)</f>
        <v/>
      </c>
    </row>
    <row r="261" spans="1:4">
      <c r="A261" s="82">
        <f t="shared" si="6"/>
        <v>0</v>
      </c>
      <c r="B261" s="82">
        <f t="shared" si="8"/>
        <v>0</v>
      </c>
      <c r="C261" s="82" t="s">
        <v>837</v>
      </c>
      <c r="D261" s="82" t="str">
        <f>IF(ISBLANK(_WEP02),"",_WEP02)</f>
        <v/>
      </c>
    </row>
    <row r="262" spans="1:4">
      <c r="A262" s="82">
        <f t="shared" si="6"/>
        <v>0</v>
      </c>
      <c r="B262" s="82">
        <f t="shared" si="8"/>
        <v>0</v>
      </c>
      <c r="C262" s="82" t="s">
        <v>839</v>
      </c>
      <c r="D262" s="82" t="str">
        <f>IF(ISBLANK(_WEP03),"",_WEP03)</f>
        <v/>
      </c>
    </row>
    <row r="263" spans="1:4">
      <c r="A263" s="82">
        <f t="shared" si="6"/>
        <v>0</v>
      </c>
      <c r="B263" s="82">
        <f t="shared" si="8"/>
        <v>0</v>
      </c>
      <c r="C263" s="82" t="s">
        <v>840</v>
      </c>
      <c r="D263" s="82">
        <f>IF(ISBLANK(_WEP10),"",_WEP10)</f>
        <v>0</v>
      </c>
    </row>
    <row r="264" spans="1:4">
      <c r="A264" s="82">
        <f t="shared" si="6"/>
        <v>0</v>
      </c>
      <c r="B264" s="82">
        <f t="shared" si="8"/>
        <v>0</v>
      </c>
      <c r="C264" s="82" t="s">
        <v>843</v>
      </c>
      <c r="D264" s="82" t="str">
        <f>IF(ISBLANK(_WORG),"",_WORG)</f>
        <v/>
      </c>
    </row>
    <row r="265" spans="1:4">
      <c r="A265" s="82">
        <f t="shared" si="6"/>
        <v>0</v>
      </c>
      <c r="B265" s="82">
        <f t="shared" si="8"/>
        <v>0</v>
      </c>
      <c r="C265" s="82" t="s">
        <v>847</v>
      </c>
      <c r="D265" s="82" t="str">
        <f>IF(ISBLANK(_WTAR),"",_WTAR)</f>
        <v/>
      </c>
    </row>
    <row r="266" spans="1:4">
      <c r="A266" s="82">
        <f t="shared" si="6"/>
        <v>0</v>
      </c>
      <c r="B266" s="82">
        <f t="shared" si="8"/>
        <v>0</v>
      </c>
      <c r="C266" s="82" t="s">
        <v>853</v>
      </c>
      <c r="D266" s="82" t="str">
        <f>IF(ISBLANK(_WURL),"",_WURL)</f>
        <v/>
      </c>
    </row>
    <row r="267" spans="1:4">
      <c r="A267" s="82">
        <f t="shared" si="6"/>
        <v>0</v>
      </c>
      <c r="B267" s="82">
        <f t="shared" si="8"/>
        <v>0</v>
      </c>
      <c r="C267" s="82" t="s">
        <v>858</v>
      </c>
      <c r="D267" s="82" t="str">
        <f>IF(ISBLANK(_WPE01),"",_WPE01)</f>
        <v/>
      </c>
    </row>
    <row r="268" spans="1:4">
      <c r="A268" s="82">
        <f t="shared" ref="A268:A330" si="9">_JAHR</f>
        <v>0</v>
      </c>
      <c r="B268" s="82">
        <f t="shared" si="8"/>
        <v>0</v>
      </c>
      <c r="C268" s="82" t="s">
        <v>861</v>
      </c>
      <c r="D268" s="82" t="str">
        <f>IF(ISBLANK(_WPE02),"",_WPE02)</f>
        <v/>
      </c>
    </row>
    <row r="269" spans="1:4">
      <c r="A269" s="82">
        <f t="shared" si="9"/>
        <v>0</v>
      </c>
      <c r="B269" s="82">
        <f t="shared" si="8"/>
        <v>0</v>
      </c>
      <c r="C269" s="82" t="s">
        <v>863</v>
      </c>
      <c r="D269" s="82" t="str">
        <f>IF(ISBLANK(_WPE03),"",_WPE03)</f>
        <v/>
      </c>
    </row>
    <row r="270" spans="1:4">
      <c r="A270" s="82">
        <f t="shared" si="9"/>
        <v>0</v>
      </c>
      <c r="B270" s="82">
        <f t="shared" si="8"/>
        <v>0</v>
      </c>
      <c r="C270" s="82" t="s">
        <v>866</v>
      </c>
      <c r="D270" s="82" t="str">
        <f>IF(ISBLANK(_WPE11),"",_WPE11)</f>
        <v/>
      </c>
    </row>
    <row r="271" spans="1:4">
      <c r="A271" s="82">
        <f t="shared" si="9"/>
        <v>0</v>
      </c>
      <c r="B271" s="82">
        <f t="shared" si="8"/>
        <v>0</v>
      </c>
      <c r="C271" s="82" t="s">
        <v>868</v>
      </c>
      <c r="D271" s="82" t="str">
        <f>IF(ISBLANK(_WPE12),"",_WPE12)</f>
        <v/>
      </c>
    </row>
    <row r="272" spans="1:4">
      <c r="A272" s="82">
        <f t="shared" si="9"/>
        <v>0</v>
      </c>
      <c r="B272" s="82">
        <f t="shared" si="8"/>
        <v>0</v>
      </c>
      <c r="C272" s="82" t="s">
        <v>870</v>
      </c>
      <c r="D272" s="82" t="str">
        <f>IF(ISBLANK(_WPE13),"",_WPE13)</f>
        <v/>
      </c>
    </row>
    <row r="273" spans="1:4">
      <c r="A273" s="82">
        <f t="shared" si="9"/>
        <v>0</v>
      </c>
      <c r="B273" s="82">
        <f t="shared" si="8"/>
        <v>0</v>
      </c>
      <c r="C273" s="82" t="s">
        <v>878</v>
      </c>
      <c r="D273" s="82" t="str">
        <f>IF(ISBLANK(_WMW10),"",_WMW10)</f>
        <v/>
      </c>
    </row>
    <row r="274" spans="1:4">
      <c r="A274" s="82">
        <f t="shared" si="9"/>
        <v>0</v>
      </c>
      <c r="B274" s="82">
        <f t="shared" si="8"/>
        <v>0</v>
      </c>
      <c r="C274" s="82" t="s">
        <v>881</v>
      </c>
      <c r="D274" s="82" t="str">
        <f>IF(ISBLANK(_WMW11),"",_WMW11)</f>
        <v/>
      </c>
    </row>
    <row r="275" spans="1:4">
      <c r="A275" s="82">
        <f t="shared" si="9"/>
        <v>0</v>
      </c>
      <c r="B275" s="82">
        <f t="shared" si="8"/>
        <v>0</v>
      </c>
      <c r="C275" s="82" t="s">
        <v>883</v>
      </c>
      <c r="D275" s="82" t="str">
        <f>IF(ISBLANK(_WLW01),"",_WLW01)</f>
        <v/>
      </c>
    </row>
    <row r="276" spans="1:4">
      <c r="A276" s="82">
        <f t="shared" si="9"/>
        <v>0</v>
      </c>
      <c r="B276" s="82">
        <f t="shared" si="8"/>
        <v>0</v>
      </c>
      <c r="C276" s="82" t="s">
        <v>884</v>
      </c>
      <c r="D276" s="82" t="str">
        <f>IF(ISBLANK(_WLW02),"",_WLW02)</f>
        <v/>
      </c>
    </row>
    <row r="277" spans="1:4">
      <c r="A277" s="82">
        <f t="shared" si="9"/>
        <v>0</v>
      </c>
      <c r="B277" s="82">
        <f t="shared" si="8"/>
        <v>0</v>
      </c>
      <c r="C277" s="82" t="s">
        <v>885</v>
      </c>
      <c r="D277" s="82" t="str">
        <f>IF(ISBLANK(_WLW03),"",_WLW03)</f>
        <v/>
      </c>
    </row>
    <row r="278" spans="1:4">
      <c r="A278" s="82">
        <f t="shared" si="9"/>
        <v>0</v>
      </c>
      <c r="B278" s="82">
        <f t="shared" si="8"/>
        <v>0</v>
      </c>
      <c r="C278" s="82" t="s">
        <v>888</v>
      </c>
      <c r="D278" s="82" t="str">
        <f>IF(ISBLANK(_WLWN02),"",_WLWN02)</f>
        <v/>
      </c>
    </row>
    <row r="279" spans="1:4">
      <c r="A279" s="82">
        <f t="shared" si="9"/>
        <v>0</v>
      </c>
      <c r="B279" s="82">
        <f t="shared" si="8"/>
        <v>0</v>
      </c>
      <c r="C279" s="82" t="s">
        <v>889</v>
      </c>
      <c r="D279" s="82" t="str">
        <f>IF(ISBLANK(_WLWN03),"",_WLWN03)</f>
        <v/>
      </c>
    </row>
    <row r="280" spans="1:4">
      <c r="A280" s="82">
        <f t="shared" si="9"/>
        <v>0</v>
      </c>
      <c r="B280" s="82">
        <f t="shared" si="8"/>
        <v>0</v>
      </c>
      <c r="C280" s="82" t="s">
        <v>890</v>
      </c>
      <c r="D280" s="82" t="str">
        <f>IF(ISBLANK(_WLWN01),"",_WLWN01)</f>
        <v/>
      </c>
    </row>
    <row r="281" spans="1:4">
      <c r="A281" s="82">
        <f t="shared" si="9"/>
        <v>0</v>
      </c>
      <c r="B281" s="82">
        <f t="shared" si="8"/>
        <v>0</v>
      </c>
      <c r="C281" s="82" t="s">
        <v>895</v>
      </c>
      <c r="D281" s="82" t="str">
        <f>IF(ISBLANK(_WBAUM),"",_WBAUM)</f>
        <v/>
      </c>
    </row>
    <row r="282" spans="1:4">
      <c r="A282" s="82">
        <f t="shared" si="9"/>
        <v>0</v>
      </c>
      <c r="B282" s="82">
        <f t="shared" si="8"/>
        <v>0</v>
      </c>
      <c r="C282" s="82" t="s">
        <v>897</v>
      </c>
      <c r="D282" s="82" t="str">
        <f>IF(ISBLANK(_WEMPF),"",_WEMPF)</f>
        <v/>
      </c>
    </row>
    <row r="283" spans="1:4">
      <c r="A283" s="82">
        <f t="shared" si="9"/>
        <v>0</v>
      </c>
      <c r="B283" s="82">
        <f t="shared" si="8"/>
        <v>0</v>
      </c>
      <c r="C283" s="82" t="s">
        <v>901</v>
      </c>
      <c r="D283" s="82" t="str">
        <f>IF(ISBLANK(_WMESS),"",_WMESS)</f>
        <v/>
      </c>
    </row>
    <row r="284" spans="1:4">
      <c r="A284" s="82">
        <f t="shared" si="9"/>
        <v>0</v>
      </c>
      <c r="B284" s="82">
        <f t="shared" si="8"/>
        <v>0</v>
      </c>
      <c r="C284" s="82" t="s">
        <v>903</v>
      </c>
      <c r="D284" s="82" t="str">
        <f>IF(ISBLANK(_WSONS),"",_WSONS)</f>
        <v/>
      </c>
    </row>
    <row r="285" spans="1:4">
      <c r="A285" s="82">
        <f t="shared" si="9"/>
        <v>0</v>
      </c>
      <c r="B285" s="82">
        <f t="shared" si="8"/>
        <v>0</v>
      </c>
      <c r="C285" s="82" t="s">
        <v>872</v>
      </c>
      <c r="D285" s="82" t="str">
        <f>IF(ISBLANK(_WBJ01),"",_WBJ01)</f>
        <v/>
      </c>
    </row>
    <row r="286" spans="1:4">
      <c r="A286" s="82">
        <f t="shared" si="9"/>
        <v>0</v>
      </c>
      <c r="B286" s="82">
        <f t="shared" si="8"/>
        <v>0</v>
      </c>
      <c r="C286" s="82" t="s">
        <v>875</v>
      </c>
      <c r="D286" s="82" t="str">
        <f>IF(ISBLANK(_WEN11),"",_WEN11)</f>
        <v/>
      </c>
    </row>
    <row r="287" spans="1:4">
      <c r="A287" s="82">
        <f t="shared" si="9"/>
        <v>0</v>
      </c>
      <c r="B287" s="82">
        <f t="shared" si="8"/>
        <v>0</v>
      </c>
      <c r="C287" s="82" t="s">
        <v>906</v>
      </c>
      <c r="D287" s="82" t="str">
        <f>IF(ISBLANK(_WFE10),"",_WFE10)</f>
        <v/>
      </c>
    </row>
    <row r="288" spans="1:4">
      <c r="A288" s="82">
        <f t="shared" si="9"/>
        <v>0</v>
      </c>
      <c r="B288" s="82">
        <f t="shared" si="8"/>
        <v>0</v>
      </c>
      <c r="C288" s="82" t="s">
        <v>910</v>
      </c>
      <c r="D288" s="82" t="str">
        <f>IF(ISBLANK(_WUE30),"",_WUE30)</f>
        <v/>
      </c>
    </row>
    <row r="289" spans="1:10">
      <c r="A289" s="82">
        <f t="shared" si="9"/>
        <v>0</v>
      </c>
      <c r="B289" s="82">
        <f t="shared" si="8"/>
        <v>0</v>
      </c>
      <c r="C289" s="82" t="s">
        <v>913</v>
      </c>
      <c r="D289" s="82" t="str">
        <f>IF(ISBLANK(_WUE40),"",_WUE40)</f>
        <v/>
      </c>
    </row>
    <row r="290" spans="1:10">
      <c r="A290" s="82">
        <f t="shared" si="9"/>
        <v>0</v>
      </c>
      <c r="B290" s="82">
        <f t="shared" si="8"/>
        <v>0</v>
      </c>
      <c r="C290" s="82" t="s">
        <v>917</v>
      </c>
      <c r="D290" s="82" t="str">
        <f>IF(ISBLANK(_WLG10),"",_WLG10)</f>
        <v/>
      </c>
    </row>
    <row r="291" spans="1:10">
      <c r="A291" s="82">
        <f t="shared" si="9"/>
        <v>0</v>
      </c>
      <c r="B291" s="82">
        <f t="shared" si="8"/>
        <v>0</v>
      </c>
      <c r="C291" s="82" t="s">
        <v>920</v>
      </c>
      <c r="D291" s="82" t="str">
        <f>IF(ISBLANK(_WAA10),"",_WAA10)</f>
        <v/>
      </c>
    </row>
    <row r="292" spans="1:10">
      <c r="A292" s="82">
        <f t="shared" si="9"/>
        <v>0</v>
      </c>
      <c r="B292" s="82">
        <f t="shared" si="8"/>
        <v>0</v>
      </c>
      <c r="C292" s="82" t="s">
        <v>922</v>
      </c>
      <c r="D292" s="82" t="str">
        <f>IF(ISBLANK(_WSA10),"",_WSA10)</f>
        <v/>
      </c>
    </row>
    <row r="293" spans="1:10">
      <c r="A293" s="82">
        <f t="shared" si="9"/>
        <v>0</v>
      </c>
      <c r="B293" s="82">
        <f t="shared" si="8"/>
        <v>0</v>
      </c>
      <c r="C293" s="82" t="s">
        <v>924</v>
      </c>
      <c r="D293" s="82" t="str">
        <f>IF(ISBLANK(_WUK10),"",_WUK10)</f>
        <v/>
      </c>
    </row>
    <row r="294" spans="1:10">
      <c r="A294" s="82">
        <f t="shared" si="9"/>
        <v>0</v>
      </c>
      <c r="B294" s="82">
        <f t="shared" si="8"/>
        <v>0</v>
      </c>
      <c r="C294" s="82" t="s">
        <v>926</v>
      </c>
      <c r="D294" s="82" t="str">
        <f>IF(ISBLANK(_WED10),"",_WED10)</f>
        <v/>
      </c>
    </row>
    <row r="295" spans="1:10">
      <c r="A295" s="82">
        <f t="shared" si="9"/>
        <v>0</v>
      </c>
      <c r="B295" s="82">
        <f t="shared" si="8"/>
        <v>0</v>
      </c>
      <c r="C295" s="82" t="s">
        <v>927</v>
      </c>
      <c r="D295" s="82">
        <f>IF(ISBLANK(_WGK10),"",_WGK10)</f>
        <v>0</v>
      </c>
    </row>
    <row r="296" spans="1:10">
      <c r="A296" s="82">
        <f t="shared" si="9"/>
        <v>0</v>
      </c>
      <c r="B296" s="82">
        <f t="shared" si="8"/>
        <v>0</v>
      </c>
      <c r="C296" s="82" t="s">
        <v>929</v>
      </c>
      <c r="D296" s="82">
        <f>IF(ISBLANK(_WGW10),"",_WGW10)</f>
        <v>0</v>
      </c>
    </row>
    <row r="297" spans="1:10">
      <c r="A297" s="82">
        <f t="shared" si="9"/>
        <v>0</v>
      </c>
      <c r="B297" s="82">
        <f t="shared" si="8"/>
        <v>0</v>
      </c>
      <c r="C297" s="82" t="s">
        <v>117</v>
      </c>
      <c r="D297" s="82">
        <f>IF(ISBLANK(_VVF),"",_VVF)</f>
        <v>12</v>
      </c>
    </row>
    <row r="298" spans="1:10">
      <c r="A298" s="82">
        <f t="shared" si="9"/>
        <v>0</v>
      </c>
      <c r="B298" s="82">
        <f t="shared" si="8"/>
        <v>0</v>
      </c>
      <c r="C298" s="82" t="s">
        <v>152</v>
      </c>
      <c r="D298" s="82" t="str">
        <f>IF(ISBLANK(_RGLK),"",_RGLK)</f>
        <v/>
      </c>
    </row>
    <row r="299" spans="1:10">
      <c r="A299" s="82">
        <f t="shared" si="9"/>
        <v>0</v>
      </c>
      <c r="B299" s="82">
        <f t="shared" si="8"/>
        <v>0</v>
      </c>
      <c r="C299" s="82" t="s">
        <v>305</v>
      </c>
      <c r="D299" s="82" t="str">
        <f>IF(ISBLANK(_EK01),"",_EK01)</f>
        <v/>
      </c>
    </row>
    <row r="300" spans="1:10">
      <c r="A300" s="82">
        <f t="shared" si="9"/>
        <v>0</v>
      </c>
      <c r="B300" s="82">
        <f t="shared" si="8"/>
        <v>0</v>
      </c>
      <c r="C300" s="82" t="s">
        <v>55</v>
      </c>
      <c r="D300" s="82" t="str">
        <f>IF(ISBLANK(_EK02),"",_EK02)</f>
        <v/>
      </c>
    </row>
    <row r="301" spans="1:10">
      <c r="A301" s="82">
        <f t="shared" si="9"/>
        <v>0</v>
      </c>
      <c r="B301" s="82">
        <f t="shared" si="8"/>
        <v>0</v>
      </c>
      <c r="C301" s="82" t="s">
        <v>57</v>
      </c>
      <c r="D301" s="82" t="str">
        <f>IF(ISBLANK(_EK03),"",_EK03)</f>
        <v/>
      </c>
      <c r="E301" s="176"/>
      <c r="F301" s="1"/>
      <c r="G301" s="1"/>
      <c r="H301" s="1"/>
      <c r="I301" s="1"/>
      <c r="J301" s="1"/>
    </row>
    <row r="302" spans="1:10">
      <c r="A302" s="40">
        <f t="shared" si="9"/>
        <v>0</v>
      </c>
      <c r="B302" s="40">
        <f t="shared" si="8"/>
        <v>0</v>
      </c>
      <c r="C302" s="40" t="s">
        <v>730</v>
      </c>
      <c r="D302" s="40" t="str">
        <f>IF(ISBLANK(_CO01),"",_CO01)</f>
        <v/>
      </c>
      <c r="E302" s="176"/>
      <c r="F302" s="1"/>
      <c r="G302" s="1"/>
      <c r="H302" s="1"/>
      <c r="I302" s="1"/>
      <c r="J302" s="1"/>
    </row>
    <row r="303" spans="1:10">
      <c r="A303" s="40">
        <f t="shared" si="9"/>
        <v>0</v>
      </c>
      <c r="B303" s="40">
        <f t="shared" si="8"/>
        <v>0</v>
      </c>
      <c r="C303" s="40" t="s">
        <v>733</v>
      </c>
      <c r="D303" s="40" t="str">
        <f>IF(ISBLANK(_CO02),"",_CO02)</f>
        <v/>
      </c>
    </row>
    <row r="304" spans="1:10">
      <c r="A304" s="40">
        <f t="shared" si="9"/>
        <v>0</v>
      </c>
      <c r="B304" s="40">
        <f t="shared" si="8"/>
        <v>0</v>
      </c>
      <c r="C304" s="40" t="s">
        <v>735</v>
      </c>
      <c r="D304" s="40" t="str">
        <f>IF(ISBLANK(_CO03),"",_CO03)</f>
        <v/>
      </c>
    </row>
    <row r="305" spans="1:4">
      <c r="A305" s="40">
        <f t="shared" si="9"/>
        <v>0</v>
      </c>
      <c r="B305" s="40">
        <f t="shared" si="8"/>
        <v>0</v>
      </c>
      <c r="C305" s="40" t="s">
        <v>737</v>
      </c>
      <c r="D305" s="40" t="str">
        <f>IF(ISBLANK(_CO04),"",_CO04)</f>
        <v/>
      </c>
    </row>
    <row r="306" spans="1:4">
      <c r="A306" s="40">
        <f t="shared" si="9"/>
        <v>0</v>
      </c>
      <c r="B306" s="40">
        <f t="shared" si="8"/>
        <v>0</v>
      </c>
      <c r="C306" s="40" t="s">
        <v>739</v>
      </c>
      <c r="D306" s="40" t="str">
        <f>IF(ISBLANK(_CO05),"",_CO05)</f>
        <v/>
      </c>
    </row>
    <row r="307" spans="1:4">
      <c r="A307" s="40">
        <f t="shared" si="9"/>
        <v>0</v>
      </c>
      <c r="B307" s="40">
        <f t="shared" si="8"/>
        <v>0</v>
      </c>
      <c r="C307" s="40" t="s">
        <v>741</v>
      </c>
      <c r="D307" s="40" t="str">
        <f>IF(ISBLANK(_CO06),"",_CO06)</f>
        <v/>
      </c>
    </row>
    <row r="308" spans="1:4">
      <c r="A308" s="40">
        <f t="shared" si="9"/>
        <v>0</v>
      </c>
      <c r="B308" s="40">
        <f t="shared" si="8"/>
        <v>0</v>
      </c>
      <c r="C308" s="40" t="s">
        <v>743</v>
      </c>
      <c r="D308" s="40" t="str">
        <f>IF(ISBLANK(_CO07),"",_CO07)</f>
        <v/>
      </c>
    </row>
    <row r="309" spans="1:4">
      <c r="A309" s="40">
        <f t="shared" si="9"/>
        <v>0</v>
      </c>
      <c r="B309" s="40">
        <f t="shared" si="8"/>
        <v>0</v>
      </c>
      <c r="C309" s="40" t="s">
        <v>745</v>
      </c>
      <c r="D309" s="40" t="str">
        <f>IF(ISBLANK(_CO08),"",_CO08)</f>
        <v/>
      </c>
    </row>
    <row r="310" spans="1:4">
      <c r="A310" s="40">
        <f t="shared" si="9"/>
        <v>0</v>
      </c>
      <c r="B310" s="40">
        <f t="shared" si="8"/>
        <v>0</v>
      </c>
      <c r="C310" s="40" t="s">
        <v>747</v>
      </c>
      <c r="D310" s="40" t="str">
        <f>IF(ISBLANK(_CO09),"",_CO09)</f>
        <v/>
      </c>
    </row>
    <row r="311" spans="1:4">
      <c r="A311" s="40">
        <f t="shared" si="9"/>
        <v>0</v>
      </c>
      <c r="B311" s="40">
        <f t="shared" si="8"/>
        <v>0</v>
      </c>
      <c r="C311" s="40" t="s">
        <v>749</v>
      </c>
      <c r="D311" s="40" t="str" cm="1">
        <f t="array" ref="D311">IF(ISBLANK(_CO10),"",_CO10)</f>
        <v/>
      </c>
    </row>
    <row r="312" spans="1:4">
      <c r="A312" s="40">
        <f t="shared" si="9"/>
        <v>0</v>
      </c>
      <c r="B312" s="40">
        <f t="shared" si="8"/>
        <v>0</v>
      </c>
      <c r="C312" s="40" t="s">
        <v>753</v>
      </c>
      <c r="D312" s="40" t="str">
        <f>IF(ISBLANK(_CO20),"",_CO20)</f>
        <v/>
      </c>
    </row>
    <row r="313" spans="1:4">
      <c r="A313" s="40">
        <f t="shared" si="9"/>
        <v>0</v>
      </c>
      <c r="B313" s="40">
        <f t="shared" si="8"/>
        <v>0</v>
      </c>
      <c r="C313" s="40" t="s">
        <v>756</v>
      </c>
      <c r="D313" s="40" t="str">
        <f>IF(ISBLANK(_CO21),"",_CO21)</f>
        <v/>
      </c>
    </row>
    <row r="314" spans="1:4">
      <c r="A314" s="40">
        <f t="shared" si="9"/>
        <v>0</v>
      </c>
      <c r="B314" s="40">
        <f t="shared" si="8"/>
        <v>0</v>
      </c>
      <c r="C314" s="40" t="s">
        <v>758</v>
      </c>
      <c r="D314" s="40" t="str">
        <f>IF(ISBLANK(_CO22),"",_CO22)</f>
        <v/>
      </c>
    </row>
    <row r="315" spans="1:4">
      <c r="A315" s="40">
        <f t="shared" si="9"/>
        <v>0</v>
      </c>
      <c r="B315" s="40">
        <f t="shared" si="8"/>
        <v>0</v>
      </c>
      <c r="C315" s="40" t="s">
        <v>761</v>
      </c>
      <c r="D315" s="40" t="str">
        <f>IF(ISBLANK(_CO30),"",_CO30)</f>
        <v/>
      </c>
    </row>
    <row r="316" spans="1:4">
      <c r="A316" s="40">
        <f t="shared" si="9"/>
        <v>0</v>
      </c>
      <c r="B316" s="40">
        <f t="shared" si="8"/>
        <v>0</v>
      </c>
      <c r="C316" s="40" t="s">
        <v>762</v>
      </c>
      <c r="D316" s="40" t="str">
        <f>IF(ISBLANK(_CO31),"",_CO31)</f>
        <v/>
      </c>
    </row>
    <row r="317" spans="1:4">
      <c r="A317" s="40">
        <f t="shared" si="9"/>
        <v>0</v>
      </c>
      <c r="B317" s="40">
        <f t="shared" si="8"/>
        <v>0</v>
      </c>
      <c r="C317" s="40" t="s">
        <v>763</v>
      </c>
      <c r="D317" s="40" t="str">
        <f>IF(ISBLANK(_CO32),"",_CO32)</f>
        <v/>
      </c>
    </row>
    <row r="318" spans="1:4">
      <c r="A318" s="40">
        <f t="shared" si="9"/>
        <v>0</v>
      </c>
      <c r="B318" s="40">
        <f t="shared" si="8"/>
        <v>0</v>
      </c>
      <c r="C318" s="40" t="s">
        <v>766</v>
      </c>
      <c r="D318" s="40" t="str">
        <f>IF(ISBLANK(_CO50),"",_CO50)</f>
        <v/>
      </c>
    </row>
    <row r="319" spans="1:4">
      <c r="A319" s="40">
        <f t="shared" si="9"/>
        <v>0</v>
      </c>
      <c r="B319" s="40">
        <f t="shared" si="8"/>
        <v>0</v>
      </c>
      <c r="C319" s="40" t="s">
        <v>768</v>
      </c>
      <c r="D319" s="40" t="str">
        <f>IF(ISBLANK(_CO51),"",_CO51)</f>
        <v/>
      </c>
    </row>
    <row r="320" spans="1:4">
      <c r="A320" s="40">
        <f t="shared" si="9"/>
        <v>0</v>
      </c>
      <c r="B320" s="40">
        <f t="shared" si="8"/>
        <v>0</v>
      </c>
      <c r="C320" s="40" t="s">
        <v>770</v>
      </c>
      <c r="D320" s="40" t="str">
        <f>IF(ISBLANK(_CO52),"",_CO52)</f>
        <v/>
      </c>
    </row>
    <row r="321" spans="1:4">
      <c r="A321" s="40">
        <f t="shared" si="9"/>
        <v>0</v>
      </c>
      <c r="B321" s="40">
        <f t="shared" ref="B321:B330" si="10">_UKZ</f>
        <v>0</v>
      </c>
      <c r="C321" s="40" t="s">
        <v>772</v>
      </c>
      <c r="D321" s="40" t="str">
        <f>IF(ISBLANK(_CO53),"",_CO53)</f>
        <v/>
      </c>
    </row>
    <row r="322" spans="1:4">
      <c r="A322" s="40">
        <f t="shared" si="9"/>
        <v>0</v>
      </c>
      <c r="B322" s="40">
        <f t="shared" si="10"/>
        <v>0</v>
      </c>
      <c r="C322" s="40" t="s">
        <v>774</v>
      </c>
      <c r="D322" s="40" t="str">
        <f>IF(ISBLANK(_CO54),"",_CO54)</f>
        <v/>
      </c>
    </row>
    <row r="323" spans="1:4">
      <c r="A323" s="40">
        <f t="shared" si="9"/>
        <v>0</v>
      </c>
      <c r="B323" s="40">
        <f t="shared" si="10"/>
        <v>0</v>
      </c>
      <c r="C323" s="40" t="s">
        <v>776</v>
      </c>
      <c r="D323" s="40" t="str">
        <f>IF(ISBLANK(_CO55),"",_CO55)</f>
        <v/>
      </c>
    </row>
    <row r="324" spans="1:4">
      <c r="A324" s="40">
        <f t="shared" si="9"/>
        <v>0</v>
      </c>
      <c r="B324" s="40">
        <f t="shared" si="10"/>
        <v>0</v>
      </c>
      <c r="C324" s="40" t="s">
        <v>778</v>
      </c>
      <c r="D324" s="40" t="str">
        <f>IF(ISBLANK(_CO56),"",_CO56)</f>
        <v/>
      </c>
    </row>
    <row r="325" spans="1:4">
      <c r="A325" s="40">
        <f t="shared" si="9"/>
        <v>0</v>
      </c>
      <c r="B325" s="40">
        <f t="shared" si="10"/>
        <v>0</v>
      </c>
      <c r="C325" s="40" t="s">
        <v>780</v>
      </c>
      <c r="D325" s="40" t="str">
        <f>IF(ISBLANK(_CO57),"",_CO57)</f>
        <v/>
      </c>
    </row>
    <row r="326" spans="1:4">
      <c r="A326" s="40">
        <f t="shared" si="9"/>
        <v>0</v>
      </c>
      <c r="B326" s="40">
        <f t="shared" si="10"/>
        <v>0</v>
      </c>
      <c r="C326" s="40" t="s">
        <v>782</v>
      </c>
      <c r="D326" s="40" t="str">
        <f>IF(ISBLANK(_CO58),"",_CO58)</f>
        <v/>
      </c>
    </row>
    <row r="327" spans="1:4">
      <c r="A327" s="40">
        <f t="shared" si="9"/>
        <v>0</v>
      </c>
      <c r="B327" s="40">
        <f t="shared" si="10"/>
        <v>0</v>
      </c>
      <c r="C327" s="40" t="s">
        <v>784</v>
      </c>
      <c r="D327" s="40" t="str">
        <f>IF(ISBLANK(_CO59),"",_CO59)</f>
        <v/>
      </c>
    </row>
    <row r="328" spans="1:4">
      <c r="A328" s="40">
        <f t="shared" si="9"/>
        <v>0</v>
      </c>
      <c r="B328" s="40">
        <f t="shared" si="10"/>
        <v>0</v>
      </c>
      <c r="C328" s="40" t="s">
        <v>786</v>
      </c>
      <c r="D328" s="40" t="str">
        <f>IF(ISBLANK(_CO60),"",_CO60)</f>
        <v/>
      </c>
    </row>
    <row r="329" spans="1:4">
      <c r="A329" s="40">
        <f t="shared" si="9"/>
        <v>0</v>
      </c>
      <c r="B329" s="40">
        <f t="shared" si="10"/>
        <v>0</v>
      </c>
      <c r="C329" s="40" t="s">
        <v>788</v>
      </c>
      <c r="D329" s="40" t="str">
        <f>IF(ISBLANK(_CO61),"",_CO61)</f>
        <v/>
      </c>
    </row>
    <row r="330" spans="1:4">
      <c r="A330" s="40">
        <f t="shared" si="9"/>
        <v>0</v>
      </c>
      <c r="B330" s="40">
        <f t="shared" si="10"/>
        <v>0</v>
      </c>
      <c r="C330" s="40" t="s">
        <v>790</v>
      </c>
      <c r="D330" s="40" t="str">
        <f>IF(ISBLANK(_CO62),"",_CO62)</f>
        <v/>
      </c>
    </row>
    <row r="331" spans="1:4">
      <c r="A331" s="40"/>
      <c r="B331" s="40"/>
      <c r="C331" s="40"/>
    </row>
    <row r="332" spans="1:4">
      <c r="A332" s="40"/>
      <c r="B332" s="40"/>
      <c r="C332" s="40"/>
    </row>
  </sheetData>
  <phoneticPr fontId="12" type="noConversion"/>
  <pageMargins left="0.78740157499999996" right="0.78740157499999996" top="0.984251969" bottom="0.984251969" header="0.4921259845" footer="0.4921259845"/>
  <pageSetup paperSize="9" orientation="portrait" horizontalDpi="4294967292"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4033" r:id="rId4" name="Button 1">
              <controlPr defaultSize="0" print="0" autoFill="0" autoPict="0" macro="[0]!DieseArbeitsmappe.CopyFixedInterfaceData">
                <anchor moveWithCells="1" sizeWithCells="1">
                  <from>
                    <xdr:col>5</xdr:col>
                    <xdr:colOff>0</xdr:colOff>
                    <xdr:row>2</xdr:row>
                    <xdr:rowOff>0</xdr:rowOff>
                  </from>
                  <to>
                    <xdr:col>7</xdr:col>
                    <xdr:colOff>0</xdr:colOff>
                    <xdr:row>3</xdr:row>
                    <xdr:rowOff>152400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belle27">
    <tabColor rgb="FFFF0000"/>
  </sheetPr>
  <dimension ref="A1:D329"/>
  <sheetViews>
    <sheetView topLeftCell="A274" workbookViewId="0">
      <selection activeCell="O331" sqref="O331"/>
    </sheetView>
  </sheetViews>
  <sheetFormatPr defaultColWidth="11.42578125" defaultRowHeight="12.75"/>
  <sheetData>
    <row r="1" spans="1:4">
      <c r="A1" t="s">
        <v>2238</v>
      </c>
    </row>
    <row r="3" spans="1:4">
      <c r="A3" t="s">
        <v>936</v>
      </c>
      <c r="B3" t="s">
        <v>2239</v>
      </c>
      <c r="C3" t="s">
        <v>942</v>
      </c>
      <c r="D3" t="s">
        <v>945</v>
      </c>
    </row>
    <row r="4" spans="1:4">
      <c r="A4">
        <v>0</v>
      </c>
      <c r="B4">
        <v>0</v>
      </c>
      <c r="C4" t="s">
        <v>2240</v>
      </c>
      <c r="D4" t="s">
        <v>2255</v>
      </c>
    </row>
    <row r="5" spans="1:4">
      <c r="A5">
        <v>0</v>
      </c>
      <c r="B5">
        <v>0</v>
      </c>
      <c r="C5" t="s">
        <v>2241</v>
      </c>
      <c r="D5" t="s">
        <v>2255</v>
      </c>
    </row>
    <row r="6" spans="1:4">
      <c r="A6">
        <v>0</v>
      </c>
      <c r="B6">
        <v>0</v>
      </c>
      <c r="C6" t="s">
        <v>2242</v>
      </c>
      <c r="D6" t="s">
        <v>2255</v>
      </c>
    </row>
    <row r="7" spans="1:4">
      <c r="A7">
        <v>0</v>
      </c>
      <c r="B7">
        <v>0</v>
      </c>
      <c r="C7" t="s">
        <v>2243</v>
      </c>
      <c r="D7" t="s">
        <v>2255</v>
      </c>
    </row>
    <row r="8" spans="1:4">
      <c r="A8">
        <v>0</v>
      </c>
      <c r="B8">
        <v>0</v>
      </c>
      <c r="C8" t="s">
        <v>2244</v>
      </c>
      <c r="D8" t="s">
        <v>2255</v>
      </c>
    </row>
    <row r="9" spans="1:4">
      <c r="A9">
        <v>0</v>
      </c>
      <c r="B9">
        <v>0</v>
      </c>
      <c r="C9" t="s">
        <v>2245</v>
      </c>
      <c r="D9" t="s">
        <v>2255</v>
      </c>
    </row>
    <row r="10" spans="1:4">
      <c r="A10">
        <v>0</v>
      </c>
      <c r="B10">
        <v>0</v>
      </c>
      <c r="C10" t="s">
        <v>2246</v>
      </c>
      <c r="D10">
        <v>1</v>
      </c>
    </row>
    <row r="11" spans="1:4">
      <c r="A11">
        <v>0</v>
      </c>
      <c r="B11">
        <v>0</v>
      </c>
      <c r="C11" t="s">
        <v>86</v>
      </c>
      <c r="D11" t="s">
        <v>2255</v>
      </c>
    </row>
    <row r="12" spans="1:4">
      <c r="A12">
        <v>0</v>
      </c>
      <c r="B12">
        <v>0</v>
      </c>
      <c r="C12" t="s">
        <v>2247</v>
      </c>
      <c r="D12">
        <v>0</v>
      </c>
    </row>
    <row r="13" spans="1:4">
      <c r="A13">
        <v>0</v>
      </c>
      <c r="B13">
        <v>0</v>
      </c>
      <c r="C13" t="s">
        <v>2248</v>
      </c>
      <c r="D13">
        <v>1</v>
      </c>
    </row>
    <row r="14" spans="1:4">
      <c r="A14">
        <v>0</v>
      </c>
      <c r="B14">
        <v>0</v>
      </c>
      <c r="C14" t="s">
        <v>2249</v>
      </c>
      <c r="D14">
        <v>1</v>
      </c>
    </row>
    <row r="15" spans="1:4">
      <c r="A15">
        <v>0</v>
      </c>
      <c r="B15">
        <v>0</v>
      </c>
      <c r="C15" t="s">
        <v>125</v>
      </c>
      <c r="D15" t="s">
        <v>2255</v>
      </c>
    </row>
    <row r="16" spans="1:4">
      <c r="A16">
        <v>0</v>
      </c>
      <c r="B16">
        <v>0</v>
      </c>
      <c r="C16" t="s">
        <v>129</v>
      </c>
      <c r="D16" t="s">
        <v>2255</v>
      </c>
    </row>
    <row r="17" spans="1:4">
      <c r="A17">
        <v>0</v>
      </c>
      <c r="B17">
        <v>0</v>
      </c>
      <c r="C17" t="s">
        <v>2250</v>
      </c>
      <c r="D17">
        <v>1</v>
      </c>
    </row>
    <row r="18" spans="1:4">
      <c r="A18">
        <v>0</v>
      </c>
      <c r="B18">
        <v>0</v>
      </c>
      <c r="C18" t="s">
        <v>140</v>
      </c>
      <c r="D18" t="s">
        <v>2255</v>
      </c>
    </row>
    <row r="19" spans="1:4">
      <c r="A19">
        <v>0</v>
      </c>
      <c r="B19">
        <v>0</v>
      </c>
      <c r="C19" t="s">
        <v>148</v>
      </c>
      <c r="D19" t="s">
        <v>2255</v>
      </c>
    </row>
    <row r="20" spans="1:4">
      <c r="A20">
        <v>0</v>
      </c>
      <c r="B20">
        <v>0</v>
      </c>
      <c r="C20" t="s">
        <v>159</v>
      </c>
      <c r="D20" t="s">
        <v>2255</v>
      </c>
    </row>
    <row r="21" spans="1:4">
      <c r="A21">
        <v>0</v>
      </c>
      <c r="B21">
        <v>0</v>
      </c>
      <c r="C21" t="s">
        <v>162</v>
      </c>
      <c r="D21" t="s">
        <v>2255</v>
      </c>
    </row>
    <row r="22" spans="1:4">
      <c r="A22">
        <v>0</v>
      </c>
      <c r="B22">
        <v>0</v>
      </c>
      <c r="C22" t="s">
        <v>165</v>
      </c>
      <c r="D22" t="s">
        <v>2255</v>
      </c>
    </row>
    <row r="23" spans="1:4">
      <c r="A23">
        <v>0</v>
      </c>
      <c r="B23">
        <v>0</v>
      </c>
      <c r="C23" t="s">
        <v>167</v>
      </c>
      <c r="D23" t="s">
        <v>2255</v>
      </c>
    </row>
    <row r="24" spans="1:4">
      <c r="A24">
        <v>0</v>
      </c>
      <c r="B24">
        <v>0</v>
      </c>
      <c r="C24" t="s">
        <v>169</v>
      </c>
      <c r="D24" t="s">
        <v>2255</v>
      </c>
    </row>
    <row r="25" spans="1:4">
      <c r="A25">
        <v>0</v>
      </c>
      <c r="B25">
        <v>0</v>
      </c>
      <c r="C25" t="s">
        <v>171</v>
      </c>
      <c r="D25" t="s">
        <v>2255</v>
      </c>
    </row>
    <row r="26" spans="1:4">
      <c r="A26">
        <v>0</v>
      </c>
      <c r="B26">
        <v>0</v>
      </c>
      <c r="C26" t="s">
        <v>173</v>
      </c>
      <c r="D26">
        <v>0</v>
      </c>
    </row>
    <row r="27" spans="1:4">
      <c r="A27">
        <v>0</v>
      </c>
      <c r="B27">
        <v>0</v>
      </c>
      <c r="C27" t="s">
        <v>690</v>
      </c>
      <c r="D27" t="s">
        <v>2255</v>
      </c>
    </row>
    <row r="28" spans="1:4">
      <c r="A28">
        <v>0</v>
      </c>
      <c r="B28">
        <v>0</v>
      </c>
      <c r="C28" t="s">
        <v>180</v>
      </c>
      <c r="D28" t="s">
        <v>2255</v>
      </c>
    </row>
    <row r="29" spans="1:4">
      <c r="A29">
        <v>0</v>
      </c>
      <c r="B29">
        <v>0</v>
      </c>
      <c r="C29" t="s">
        <v>182</v>
      </c>
      <c r="D29" t="s">
        <v>2255</v>
      </c>
    </row>
    <row r="30" spans="1:4">
      <c r="A30">
        <v>0</v>
      </c>
      <c r="B30">
        <v>0</v>
      </c>
      <c r="C30" t="s">
        <v>184</v>
      </c>
      <c r="D30" t="s">
        <v>2255</v>
      </c>
    </row>
    <row r="31" spans="1:4">
      <c r="A31">
        <v>0</v>
      </c>
      <c r="B31">
        <v>0</v>
      </c>
      <c r="C31" t="s">
        <v>186</v>
      </c>
      <c r="D31" t="s">
        <v>2255</v>
      </c>
    </row>
    <row r="32" spans="1:4">
      <c r="A32">
        <v>0</v>
      </c>
      <c r="B32">
        <v>0</v>
      </c>
      <c r="C32" t="s">
        <v>195</v>
      </c>
      <c r="D32" t="s">
        <v>2255</v>
      </c>
    </row>
    <row r="33" spans="1:4">
      <c r="A33">
        <v>0</v>
      </c>
      <c r="B33">
        <v>0</v>
      </c>
      <c r="C33" t="s">
        <v>196</v>
      </c>
      <c r="D33" t="s">
        <v>2255</v>
      </c>
    </row>
    <row r="34" spans="1:4">
      <c r="A34">
        <v>0</v>
      </c>
      <c r="B34">
        <v>0</v>
      </c>
      <c r="C34" t="s">
        <v>197</v>
      </c>
      <c r="D34" t="s">
        <v>2255</v>
      </c>
    </row>
    <row r="35" spans="1:4">
      <c r="A35">
        <v>0</v>
      </c>
      <c r="B35">
        <v>0</v>
      </c>
      <c r="C35" t="s">
        <v>189</v>
      </c>
      <c r="D35" t="s">
        <v>2255</v>
      </c>
    </row>
    <row r="36" spans="1:4">
      <c r="A36">
        <v>0</v>
      </c>
      <c r="B36">
        <v>0</v>
      </c>
      <c r="C36" t="s">
        <v>190</v>
      </c>
      <c r="D36" t="s">
        <v>2255</v>
      </c>
    </row>
    <row r="37" spans="1:4">
      <c r="A37">
        <v>0</v>
      </c>
      <c r="B37">
        <v>0</v>
      </c>
      <c r="C37" t="s">
        <v>191</v>
      </c>
      <c r="D37" t="s">
        <v>2255</v>
      </c>
    </row>
    <row r="38" spans="1:4">
      <c r="A38">
        <v>0</v>
      </c>
      <c r="B38">
        <v>0</v>
      </c>
      <c r="C38" t="s">
        <v>193</v>
      </c>
      <c r="D38" t="s">
        <v>2255</v>
      </c>
    </row>
    <row r="39" spans="1:4">
      <c r="A39">
        <v>0</v>
      </c>
      <c r="B39">
        <v>0</v>
      </c>
      <c r="C39" t="s">
        <v>236</v>
      </c>
      <c r="D39" t="s">
        <v>2255</v>
      </c>
    </row>
    <row r="40" spans="1:4">
      <c r="A40">
        <v>0</v>
      </c>
      <c r="B40">
        <v>0</v>
      </c>
      <c r="C40" t="s">
        <v>226</v>
      </c>
      <c r="D40" t="s">
        <v>2255</v>
      </c>
    </row>
    <row r="41" spans="1:4">
      <c r="A41">
        <v>0</v>
      </c>
      <c r="B41">
        <v>0</v>
      </c>
      <c r="C41" t="s">
        <v>241</v>
      </c>
      <c r="D41" t="s">
        <v>2255</v>
      </c>
    </row>
    <row r="42" spans="1:4">
      <c r="A42">
        <v>0</v>
      </c>
      <c r="B42">
        <v>0</v>
      </c>
      <c r="C42" t="s">
        <v>244</v>
      </c>
      <c r="D42" t="s">
        <v>2255</v>
      </c>
    </row>
    <row r="43" spans="1:4">
      <c r="A43">
        <v>0</v>
      </c>
      <c r="B43">
        <v>0</v>
      </c>
      <c r="C43" t="s">
        <v>246</v>
      </c>
      <c r="D43" t="s">
        <v>2255</v>
      </c>
    </row>
    <row r="44" spans="1:4">
      <c r="A44">
        <v>0</v>
      </c>
      <c r="B44">
        <v>0</v>
      </c>
      <c r="C44" t="s">
        <v>254</v>
      </c>
      <c r="D44" t="s">
        <v>2255</v>
      </c>
    </row>
    <row r="45" spans="1:4">
      <c r="A45">
        <v>0</v>
      </c>
      <c r="B45">
        <v>0</v>
      </c>
      <c r="C45" t="s">
        <v>269</v>
      </c>
      <c r="D45" t="s">
        <v>2255</v>
      </c>
    </row>
    <row r="46" spans="1:4">
      <c r="A46">
        <v>0</v>
      </c>
      <c r="B46">
        <v>0</v>
      </c>
      <c r="C46" t="s">
        <v>249</v>
      </c>
      <c r="D46" t="s">
        <v>2255</v>
      </c>
    </row>
    <row r="47" spans="1:4">
      <c r="A47">
        <v>0</v>
      </c>
      <c r="B47">
        <v>0</v>
      </c>
      <c r="C47" t="s">
        <v>251</v>
      </c>
      <c r="D47" t="s">
        <v>2255</v>
      </c>
    </row>
    <row r="48" spans="1:4">
      <c r="A48">
        <v>0</v>
      </c>
      <c r="B48">
        <v>0</v>
      </c>
      <c r="C48" t="s">
        <v>252</v>
      </c>
      <c r="D48" t="s">
        <v>2255</v>
      </c>
    </row>
    <row r="49" spans="1:4">
      <c r="A49">
        <v>0</v>
      </c>
      <c r="B49">
        <v>0</v>
      </c>
      <c r="C49" t="s">
        <v>275</v>
      </c>
      <c r="D49" t="s">
        <v>2255</v>
      </c>
    </row>
    <row r="50" spans="1:4">
      <c r="A50">
        <v>0</v>
      </c>
      <c r="B50">
        <v>0</v>
      </c>
      <c r="C50" t="s">
        <v>278</v>
      </c>
      <c r="D50" t="s">
        <v>2255</v>
      </c>
    </row>
    <row r="51" spans="1:4">
      <c r="A51">
        <v>0</v>
      </c>
      <c r="B51">
        <v>0</v>
      </c>
      <c r="C51" t="s">
        <v>282</v>
      </c>
      <c r="D51" t="s">
        <v>2255</v>
      </c>
    </row>
    <row r="52" spans="1:4">
      <c r="A52">
        <v>0</v>
      </c>
      <c r="B52">
        <v>0</v>
      </c>
      <c r="C52" t="s">
        <v>285</v>
      </c>
      <c r="D52" t="s">
        <v>2255</v>
      </c>
    </row>
    <row r="53" spans="1:4">
      <c r="A53">
        <v>0</v>
      </c>
      <c r="B53">
        <v>0</v>
      </c>
      <c r="C53" t="s">
        <v>296</v>
      </c>
      <c r="D53" t="s">
        <v>2255</v>
      </c>
    </row>
    <row r="54" spans="1:4">
      <c r="A54">
        <v>0</v>
      </c>
      <c r="B54">
        <v>0</v>
      </c>
      <c r="C54" t="s">
        <v>301</v>
      </c>
      <c r="D54" t="s">
        <v>2255</v>
      </c>
    </row>
    <row r="55" spans="1:4">
      <c r="A55">
        <v>0</v>
      </c>
      <c r="B55">
        <v>0</v>
      </c>
      <c r="C55" t="s">
        <v>303</v>
      </c>
      <c r="D55" t="s">
        <v>2255</v>
      </c>
    </row>
    <row r="56" spans="1:4">
      <c r="A56">
        <v>0</v>
      </c>
      <c r="B56">
        <v>0</v>
      </c>
      <c r="C56" t="s">
        <v>306</v>
      </c>
      <c r="D56">
        <v>0</v>
      </c>
    </row>
    <row r="57" spans="1:4">
      <c r="A57">
        <v>0</v>
      </c>
      <c r="B57">
        <v>0</v>
      </c>
      <c r="C57" t="s">
        <v>310</v>
      </c>
      <c r="D57">
        <v>0</v>
      </c>
    </row>
    <row r="58" spans="1:4">
      <c r="A58">
        <v>0</v>
      </c>
      <c r="B58">
        <v>0</v>
      </c>
      <c r="C58" t="s">
        <v>312</v>
      </c>
      <c r="D58">
        <v>0</v>
      </c>
    </row>
    <row r="59" spans="1:4">
      <c r="A59">
        <v>0</v>
      </c>
      <c r="B59">
        <v>0</v>
      </c>
      <c r="C59" t="s">
        <v>318</v>
      </c>
      <c r="D59" t="s">
        <v>2255</v>
      </c>
    </row>
    <row r="60" spans="1:4">
      <c r="A60">
        <v>0</v>
      </c>
      <c r="B60">
        <v>0</v>
      </c>
      <c r="C60" t="s">
        <v>321</v>
      </c>
      <c r="D60" t="s">
        <v>2255</v>
      </c>
    </row>
    <row r="61" spans="1:4">
      <c r="A61">
        <v>0</v>
      </c>
      <c r="B61">
        <v>0</v>
      </c>
      <c r="C61" t="s">
        <v>327</v>
      </c>
      <c r="D61" t="s">
        <v>2255</v>
      </c>
    </row>
    <row r="62" spans="1:4">
      <c r="A62">
        <v>0</v>
      </c>
      <c r="B62">
        <v>0</v>
      </c>
      <c r="C62" t="s">
        <v>330</v>
      </c>
      <c r="D62" t="s">
        <v>2255</v>
      </c>
    </row>
    <row r="63" spans="1:4">
      <c r="A63">
        <v>0</v>
      </c>
      <c r="B63">
        <v>0</v>
      </c>
      <c r="C63" t="s">
        <v>334</v>
      </c>
      <c r="D63" t="s">
        <v>2255</v>
      </c>
    </row>
    <row r="64" spans="1:4">
      <c r="A64">
        <v>0</v>
      </c>
      <c r="B64">
        <v>0</v>
      </c>
      <c r="C64" t="s">
        <v>335</v>
      </c>
      <c r="D64">
        <v>0</v>
      </c>
    </row>
    <row r="65" spans="1:4">
      <c r="A65">
        <v>0</v>
      </c>
      <c r="B65">
        <v>0</v>
      </c>
      <c r="C65" t="s">
        <v>337</v>
      </c>
      <c r="D65" t="s">
        <v>2255</v>
      </c>
    </row>
    <row r="66" spans="1:4">
      <c r="A66">
        <v>0</v>
      </c>
      <c r="B66">
        <v>0</v>
      </c>
      <c r="C66" t="s">
        <v>345</v>
      </c>
      <c r="D66" t="s">
        <v>2255</v>
      </c>
    </row>
    <row r="67" spans="1:4">
      <c r="A67">
        <v>0</v>
      </c>
      <c r="B67">
        <v>0</v>
      </c>
      <c r="C67" t="s">
        <v>347</v>
      </c>
      <c r="D67" t="s">
        <v>2255</v>
      </c>
    </row>
    <row r="68" spans="1:4">
      <c r="A68">
        <v>0</v>
      </c>
      <c r="B68">
        <v>0</v>
      </c>
      <c r="C68" t="s">
        <v>349</v>
      </c>
      <c r="D68" t="s">
        <v>2255</v>
      </c>
    </row>
    <row r="69" spans="1:4">
      <c r="A69">
        <v>0</v>
      </c>
      <c r="B69">
        <v>0</v>
      </c>
      <c r="C69" t="s">
        <v>350</v>
      </c>
      <c r="D69">
        <v>0</v>
      </c>
    </row>
    <row r="70" spans="1:4">
      <c r="A70">
        <v>0</v>
      </c>
      <c r="B70">
        <v>0</v>
      </c>
      <c r="C70" t="s">
        <v>353</v>
      </c>
      <c r="D70" t="s">
        <v>2255</v>
      </c>
    </row>
    <row r="71" spans="1:4">
      <c r="A71">
        <v>0</v>
      </c>
      <c r="B71">
        <v>0</v>
      </c>
      <c r="C71" t="s">
        <v>356</v>
      </c>
      <c r="D71" t="s">
        <v>2255</v>
      </c>
    </row>
    <row r="72" spans="1:4">
      <c r="A72">
        <v>0</v>
      </c>
      <c r="B72">
        <v>0</v>
      </c>
      <c r="C72" t="s">
        <v>357</v>
      </c>
      <c r="D72" t="s">
        <v>2255</v>
      </c>
    </row>
    <row r="73" spans="1:4">
      <c r="A73">
        <v>0</v>
      </c>
      <c r="B73">
        <v>0</v>
      </c>
      <c r="C73" t="s">
        <v>359</v>
      </c>
      <c r="D73" t="s">
        <v>2255</v>
      </c>
    </row>
    <row r="74" spans="1:4">
      <c r="A74">
        <v>0</v>
      </c>
      <c r="B74">
        <v>0</v>
      </c>
      <c r="C74" t="s">
        <v>361</v>
      </c>
      <c r="D74">
        <v>0</v>
      </c>
    </row>
    <row r="75" spans="1:4">
      <c r="A75">
        <v>0</v>
      </c>
      <c r="B75">
        <v>0</v>
      </c>
      <c r="C75" t="s">
        <v>365</v>
      </c>
      <c r="D75">
        <v>0</v>
      </c>
    </row>
    <row r="76" spans="1:4">
      <c r="A76">
        <v>0</v>
      </c>
      <c r="B76">
        <v>0</v>
      </c>
      <c r="C76" t="s">
        <v>367</v>
      </c>
      <c r="D76" t="s">
        <v>2255</v>
      </c>
    </row>
    <row r="77" spans="1:4">
      <c r="A77">
        <v>0</v>
      </c>
      <c r="B77">
        <v>0</v>
      </c>
      <c r="C77" t="s">
        <v>377</v>
      </c>
      <c r="D77">
        <v>0</v>
      </c>
    </row>
    <row r="78" spans="1:4">
      <c r="A78">
        <v>0</v>
      </c>
      <c r="B78">
        <v>0</v>
      </c>
      <c r="C78" t="s">
        <v>380</v>
      </c>
      <c r="D78" t="s">
        <v>2255</v>
      </c>
    </row>
    <row r="79" spans="1:4">
      <c r="A79">
        <v>0</v>
      </c>
      <c r="B79">
        <v>0</v>
      </c>
      <c r="C79" t="s">
        <v>382</v>
      </c>
      <c r="D79">
        <v>0</v>
      </c>
    </row>
    <row r="80" spans="1:4">
      <c r="A80">
        <v>0</v>
      </c>
      <c r="B80">
        <v>0</v>
      </c>
      <c r="C80" t="s">
        <v>386</v>
      </c>
      <c r="D80" t="s">
        <v>2255</v>
      </c>
    </row>
    <row r="81" spans="1:4">
      <c r="A81">
        <v>0</v>
      </c>
      <c r="B81">
        <v>0</v>
      </c>
      <c r="C81" t="s">
        <v>390</v>
      </c>
      <c r="D81" t="s">
        <v>2255</v>
      </c>
    </row>
    <row r="82" spans="1:4">
      <c r="A82">
        <v>0</v>
      </c>
      <c r="B82">
        <v>0</v>
      </c>
      <c r="C82" t="s">
        <v>392</v>
      </c>
      <c r="D82" t="s">
        <v>2255</v>
      </c>
    </row>
    <row r="83" spans="1:4">
      <c r="A83">
        <v>0</v>
      </c>
      <c r="B83">
        <v>0</v>
      </c>
      <c r="C83" t="s">
        <v>394</v>
      </c>
      <c r="D83" t="s">
        <v>2255</v>
      </c>
    </row>
    <row r="84" spans="1:4">
      <c r="A84">
        <v>0</v>
      </c>
      <c r="B84">
        <v>0</v>
      </c>
      <c r="C84" t="s">
        <v>399</v>
      </c>
      <c r="D84" t="s">
        <v>2255</v>
      </c>
    </row>
    <row r="85" spans="1:4">
      <c r="A85">
        <v>0</v>
      </c>
      <c r="B85">
        <v>0</v>
      </c>
      <c r="C85" t="s">
        <v>401</v>
      </c>
      <c r="D85" t="s">
        <v>2255</v>
      </c>
    </row>
    <row r="86" spans="1:4">
      <c r="A86">
        <v>0</v>
      </c>
      <c r="B86">
        <v>0</v>
      </c>
      <c r="C86" t="s">
        <v>403</v>
      </c>
      <c r="D86" t="s">
        <v>2255</v>
      </c>
    </row>
    <row r="87" spans="1:4">
      <c r="A87">
        <v>0</v>
      </c>
      <c r="B87">
        <v>0</v>
      </c>
      <c r="C87" t="s">
        <v>408</v>
      </c>
      <c r="D87" t="s">
        <v>2255</v>
      </c>
    </row>
    <row r="88" spans="1:4">
      <c r="A88">
        <v>0</v>
      </c>
      <c r="B88">
        <v>0</v>
      </c>
      <c r="C88" t="s">
        <v>412</v>
      </c>
      <c r="D88" t="s">
        <v>2255</v>
      </c>
    </row>
    <row r="89" spans="1:4">
      <c r="A89">
        <v>0</v>
      </c>
      <c r="B89">
        <v>0</v>
      </c>
      <c r="C89" t="s">
        <v>414</v>
      </c>
      <c r="D89" t="s">
        <v>2255</v>
      </c>
    </row>
    <row r="90" spans="1:4">
      <c r="A90">
        <v>0</v>
      </c>
      <c r="B90">
        <v>0</v>
      </c>
      <c r="C90" t="s">
        <v>424</v>
      </c>
      <c r="D90" t="s">
        <v>2255</v>
      </c>
    </row>
    <row r="91" spans="1:4">
      <c r="A91">
        <v>0</v>
      </c>
      <c r="B91">
        <v>0</v>
      </c>
      <c r="C91" t="s">
        <v>427</v>
      </c>
      <c r="D91" t="s">
        <v>2255</v>
      </c>
    </row>
    <row r="92" spans="1:4">
      <c r="A92">
        <v>0</v>
      </c>
      <c r="B92">
        <v>0</v>
      </c>
      <c r="C92" t="s">
        <v>430</v>
      </c>
      <c r="D92" t="s">
        <v>2255</v>
      </c>
    </row>
    <row r="93" spans="1:4">
      <c r="A93">
        <v>0</v>
      </c>
      <c r="B93">
        <v>0</v>
      </c>
      <c r="C93" t="s">
        <v>434</v>
      </c>
      <c r="D93" t="s">
        <v>2255</v>
      </c>
    </row>
    <row r="94" spans="1:4">
      <c r="A94">
        <v>0</v>
      </c>
      <c r="B94">
        <v>0</v>
      </c>
      <c r="C94" t="s">
        <v>437</v>
      </c>
      <c r="D94" t="s">
        <v>2255</v>
      </c>
    </row>
    <row r="95" spans="1:4">
      <c r="A95">
        <v>0</v>
      </c>
      <c r="B95">
        <v>0</v>
      </c>
      <c r="C95" t="s">
        <v>441</v>
      </c>
      <c r="D95" t="s">
        <v>2255</v>
      </c>
    </row>
    <row r="96" spans="1:4">
      <c r="A96">
        <v>0</v>
      </c>
      <c r="B96">
        <v>0</v>
      </c>
      <c r="C96" t="s">
        <v>439</v>
      </c>
      <c r="D96" t="s">
        <v>2255</v>
      </c>
    </row>
    <row r="97" spans="1:4">
      <c r="A97">
        <v>0</v>
      </c>
      <c r="B97">
        <v>0</v>
      </c>
      <c r="C97" t="s">
        <v>442</v>
      </c>
      <c r="D97" t="s">
        <v>2255</v>
      </c>
    </row>
    <row r="98" spans="1:4">
      <c r="A98">
        <v>0</v>
      </c>
      <c r="B98">
        <v>0</v>
      </c>
      <c r="C98" t="s">
        <v>446</v>
      </c>
      <c r="D98" t="s">
        <v>2255</v>
      </c>
    </row>
    <row r="99" spans="1:4">
      <c r="A99">
        <v>0</v>
      </c>
      <c r="B99">
        <v>0</v>
      </c>
      <c r="C99" t="s">
        <v>448</v>
      </c>
      <c r="D99" t="s">
        <v>2255</v>
      </c>
    </row>
    <row r="100" spans="1:4">
      <c r="A100">
        <v>0</v>
      </c>
      <c r="B100">
        <v>0</v>
      </c>
      <c r="C100" t="s">
        <v>450</v>
      </c>
      <c r="D100" t="s">
        <v>2255</v>
      </c>
    </row>
    <row r="101" spans="1:4">
      <c r="A101">
        <v>0</v>
      </c>
      <c r="B101">
        <v>0</v>
      </c>
      <c r="C101" t="s">
        <v>452</v>
      </c>
      <c r="D101" t="s">
        <v>2255</v>
      </c>
    </row>
    <row r="102" spans="1:4">
      <c r="A102">
        <v>0</v>
      </c>
      <c r="B102">
        <v>0</v>
      </c>
      <c r="C102" t="s">
        <v>467</v>
      </c>
      <c r="D102" t="s">
        <v>2255</v>
      </c>
    </row>
    <row r="103" spans="1:4">
      <c r="A103">
        <v>0</v>
      </c>
      <c r="B103">
        <v>0</v>
      </c>
      <c r="C103" t="s">
        <v>469</v>
      </c>
      <c r="D103">
        <v>0</v>
      </c>
    </row>
    <row r="104" spans="1:4">
      <c r="A104">
        <v>0</v>
      </c>
      <c r="B104">
        <v>0</v>
      </c>
      <c r="C104" t="s">
        <v>483</v>
      </c>
      <c r="D104" t="s">
        <v>2255</v>
      </c>
    </row>
    <row r="105" spans="1:4">
      <c r="A105">
        <v>0</v>
      </c>
      <c r="B105">
        <v>0</v>
      </c>
      <c r="C105" t="s">
        <v>488</v>
      </c>
      <c r="D105" t="s">
        <v>2255</v>
      </c>
    </row>
    <row r="106" spans="1:4">
      <c r="A106">
        <v>0</v>
      </c>
      <c r="B106">
        <v>0</v>
      </c>
      <c r="C106" t="s">
        <v>491</v>
      </c>
      <c r="D106" t="s">
        <v>2255</v>
      </c>
    </row>
    <row r="107" spans="1:4">
      <c r="A107">
        <v>0</v>
      </c>
      <c r="B107">
        <v>0</v>
      </c>
      <c r="C107" t="s">
        <v>493</v>
      </c>
      <c r="D107" t="s">
        <v>2255</v>
      </c>
    </row>
    <row r="108" spans="1:4">
      <c r="A108">
        <v>0</v>
      </c>
      <c r="B108">
        <v>0</v>
      </c>
      <c r="C108" t="s">
        <v>495</v>
      </c>
      <c r="D108" t="s">
        <v>2255</v>
      </c>
    </row>
    <row r="109" spans="1:4">
      <c r="A109">
        <v>0</v>
      </c>
      <c r="B109">
        <v>0</v>
      </c>
      <c r="C109" t="s">
        <v>497</v>
      </c>
      <c r="D109" t="s">
        <v>2255</v>
      </c>
    </row>
    <row r="110" spans="1:4">
      <c r="A110">
        <v>0</v>
      </c>
      <c r="B110">
        <v>0</v>
      </c>
      <c r="C110" t="s">
        <v>499</v>
      </c>
      <c r="D110" t="s">
        <v>2255</v>
      </c>
    </row>
    <row r="111" spans="1:4">
      <c r="A111">
        <v>0</v>
      </c>
      <c r="B111">
        <v>0</v>
      </c>
      <c r="C111" t="s">
        <v>501</v>
      </c>
      <c r="D111" t="s">
        <v>2255</v>
      </c>
    </row>
    <row r="112" spans="1:4">
      <c r="A112">
        <v>0</v>
      </c>
      <c r="B112">
        <v>0</v>
      </c>
      <c r="C112" t="s">
        <v>503</v>
      </c>
      <c r="D112" t="s">
        <v>2255</v>
      </c>
    </row>
    <row r="113" spans="1:4">
      <c r="A113">
        <v>0</v>
      </c>
      <c r="B113">
        <v>0</v>
      </c>
      <c r="C113" t="s">
        <v>514</v>
      </c>
      <c r="D113" t="s">
        <v>2255</v>
      </c>
    </row>
    <row r="114" spans="1:4">
      <c r="A114">
        <v>0</v>
      </c>
      <c r="B114">
        <v>0</v>
      </c>
      <c r="C114" t="s">
        <v>507</v>
      </c>
      <c r="D114" t="s">
        <v>2255</v>
      </c>
    </row>
    <row r="115" spans="1:4">
      <c r="A115">
        <v>0</v>
      </c>
      <c r="B115">
        <v>0</v>
      </c>
      <c r="C115" t="s">
        <v>509</v>
      </c>
      <c r="D115" t="s">
        <v>2255</v>
      </c>
    </row>
    <row r="116" spans="1:4">
      <c r="A116">
        <v>0</v>
      </c>
      <c r="B116">
        <v>0</v>
      </c>
      <c r="C116" t="s">
        <v>511</v>
      </c>
      <c r="D116" t="s">
        <v>2255</v>
      </c>
    </row>
    <row r="117" spans="1:4">
      <c r="A117">
        <v>0</v>
      </c>
      <c r="B117">
        <v>0</v>
      </c>
      <c r="C117" t="s">
        <v>516</v>
      </c>
      <c r="D117" t="s">
        <v>2255</v>
      </c>
    </row>
    <row r="118" spans="1:4">
      <c r="A118">
        <v>0</v>
      </c>
      <c r="B118">
        <v>0</v>
      </c>
      <c r="C118" t="s">
        <v>519</v>
      </c>
      <c r="D118" t="s">
        <v>2255</v>
      </c>
    </row>
    <row r="119" spans="1:4">
      <c r="A119">
        <v>0</v>
      </c>
      <c r="B119">
        <v>0</v>
      </c>
      <c r="C119" t="s">
        <v>719</v>
      </c>
      <c r="D119">
        <v>0</v>
      </c>
    </row>
    <row r="120" spans="1:4">
      <c r="A120">
        <v>0</v>
      </c>
      <c r="B120">
        <v>0</v>
      </c>
      <c r="C120" t="s">
        <v>721</v>
      </c>
      <c r="D120">
        <v>0</v>
      </c>
    </row>
    <row r="121" spans="1:4">
      <c r="A121">
        <v>0</v>
      </c>
      <c r="B121">
        <v>0</v>
      </c>
      <c r="C121" t="s">
        <v>723</v>
      </c>
      <c r="D121">
        <v>0</v>
      </c>
    </row>
    <row r="122" spans="1:4">
      <c r="A122">
        <v>0</v>
      </c>
      <c r="B122">
        <v>0</v>
      </c>
      <c r="C122" t="s">
        <v>531</v>
      </c>
      <c r="D122" t="s">
        <v>2255</v>
      </c>
    </row>
    <row r="123" spans="1:4">
      <c r="A123">
        <v>0</v>
      </c>
      <c r="B123">
        <v>0</v>
      </c>
      <c r="C123" t="s">
        <v>630</v>
      </c>
      <c r="D123" t="s">
        <v>2255</v>
      </c>
    </row>
    <row r="124" spans="1:4">
      <c r="A124">
        <v>0</v>
      </c>
      <c r="B124">
        <v>0</v>
      </c>
      <c r="C124" t="s">
        <v>633</v>
      </c>
      <c r="D124" t="s">
        <v>2255</v>
      </c>
    </row>
    <row r="125" spans="1:4">
      <c r="A125">
        <v>0</v>
      </c>
      <c r="B125">
        <v>0</v>
      </c>
      <c r="C125" t="s">
        <v>636</v>
      </c>
      <c r="D125" t="s">
        <v>2255</v>
      </c>
    </row>
    <row r="126" spans="1:4">
      <c r="A126">
        <v>0</v>
      </c>
      <c r="B126">
        <v>0</v>
      </c>
      <c r="C126" t="s">
        <v>638</v>
      </c>
      <c r="D126">
        <v>0</v>
      </c>
    </row>
    <row r="127" spans="1:4">
      <c r="A127">
        <v>0</v>
      </c>
      <c r="B127">
        <v>0</v>
      </c>
      <c r="C127" t="s">
        <v>641</v>
      </c>
      <c r="D127" t="s">
        <v>2255</v>
      </c>
    </row>
    <row r="128" spans="1:4">
      <c r="A128">
        <v>0</v>
      </c>
      <c r="B128">
        <v>0</v>
      </c>
      <c r="C128" t="s">
        <v>644</v>
      </c>
      <c r="D128" t="s">
        <v>2255</v>
      </c>
    </row>
    <row r="129" spans="1:4">
      <c r="A129">
        <v>0</v>
      </c>
      <c r="B129">
        <v>0</v>
      </c>
      <c r="C129" t="s">
        <v>646</v>
      </c>
      <c r="D129" t="s">
        <v>2255</v>
      </c>
    </row>
    <row r="130" spans="1:4">
      <c r="A130">
        <v>0</v>
      </c>
      <c r="B130">
        <v>0</v>
      </c>
      <c r="C130" t="s">
        <v>648</v>
      </c>
      <c r="D130">
        <v>0</v>
      </c>
    </row>
    <row r="131" spans="1:4">
      <c r="A131">
        <v>0</v>
      </c>
      <c r="B131">
        <v>0</v>
      </c>
      <c r="C131" t="s">
        <v>653</v>
      </c>
      <c r="D131" t="s">
        <v>2255</v>
      </c>
    </row>
    <row r="132" spans="1:4">
      <c r="A132">
        <v>0</v>
      </c>
      <c r="B132">
        <v>0</v>
      </c>
      <c r="C132" t="s">
        <v>533</v>
      </c>
      <c r="D132" t="s">
        <v>2255</v>
      </c>
    </row>
    <row r="133" spans="1:4">
      <c r="A133">
        <v>0</v>
      </c>
      <c r="B133">
        <v>0</v>
      </c>
      <c r="C133" t="s">
        <v>535</v>
      </c>
      <c r="D133" t="s">
        <v>2255</v>
      </c>
    </row>
    <row r="134" spans="1:4">
      <c r="A134">
        <v>0</v>
      </c>
      <c r="B134">
        <v>0</v>
      </c>
      <c r="C134" t="s">
        <v>537</v>
      </c>
      <c r="D134" t="s">
        <v>2255</v>
      </c>
    </row>
    <row r="135" spans="1:4">
      <c r="A135">
        <v>0</v>
      </c>
      <c r="B135">
        <v>0</v>
      </c>
      <c r="C135" t="s">
        <v>538</v>
      </c>
      <c r="D135" t="s">
        <v>2255</v>
      </c>
    </row>
    <row r="136" spans="1:4">
      <c r="A136">
        <v>0</v>
      </c>
      <c r="B136">
        <v>0</v>
      </c>
      <c r="C136" t="s">
        <v>542</v>
      </c>
      <c r="D136" t="s">
        <v>2255</v>
      </c>
    </row>
    <row r="137" spans="1:4">
      <c r="A137">
        <v>0</v>
      </c>
      <c r="B137">
        <v>0</v>
      </c>
      <c r="C137" t="s">
        <v>545</v>
      </c>
      <c r="D137" t="s">
        <v>2255</v>
      </c>
    </row>
    <row r="138" spans="1:4">
      <c r="A138">
        <v>0</v>
      </c>
      <c r="B138">
        <v>0</v>
      </c>
      <c r="C138" t="s">
        <v>556</v>
      </c>
      <c r="D138" t="s">
        <v>2255</v>
      </c>
    </row>
    <row r="139" spans="1:4">
      <c r="A139">
        <v>0</v>
      </c>
      <c r="B139">
        <v>0</v>
      </c>
      <c r="C139" t="s">
        <v>558</v>
      </c>
      <c r="D139" t="s">
        <v>2255</v>
      </c>
    </row>
    <row r="140" spans="1:4">
      <c r="A140">
        <v>0</v>
      </c>
      <c r="B140">
        <v>0</v>
      </c>
      <c r="C140" t="s">
        <v>561</v>
      </c>
      <c r="D140" t="s">
        <v>2255</v>
      </c>
    </row>
    <row r="141" spans="1:4">
      <c r="A141">
        <v>0</v>
      </c>
      <c r="B141">
        <v>0</v>
      </c>
      <c r="C141" t="s">
        <v>563</v>
      </c>
      <c r="D141" t="s">
        <v>2255</v>
      </c>
    </row>
    <row r="142" spans="1:4">
      <c r="A142">
        <v>0</v>
      </c>
      <c r="B142">
        <v>0</v>
      </c>
      <c r="C142" t="s">
        <v>567</v>
      </c>
      <c r="D142" t="s">
        <v>2255</v>
      </c>
    </row>
    <row r="143" spans="1:4">
      <c r="A143">
        <v>0</v>
      </c>
      <c r="B143">
        <v>0</v>
      </c>
      <c r="C143" t="s">
        <v>573</v>
      </c>
      <c r="D143" t="s">
        <v>2255</v>
      </c>
    </row>
    <row r="144" spans="1:4">
      <c r="A144">
        <v>0</v>
      </c>
      <c r="B144">
        <v>0</v>
      </c>
      <c r="C144" t="s">
        <v>574</v>
      </c>
      <c r="D144">
        <v>0</v>
      </c>
    </row>
    <row r="145" spans="1:4">
      <c r="A145">
        <v>0</v>
      </c>
      <c r="B145">
        <v>0</v>
      </c>
      <c r="C145" t="s">
        <v>578</v>
      </c>
      <c r="D145" t="s">
        <v>2255</v>
      </c>
    </row>
    <row r="146" spans="1:4">
      <c r="A146">
        <v>0</v>
      </c>
      <c r="B146">
        <v>0</v>
      </c>
      <c r="C146" t="s">
        <v>580</v>
      </c>
      <c r="D146" t="s">
        <v>2255</v>
      </c>
    </row>
    <row r="147" spans="1:4">
      <c r="A147">
        <v>0</v>
      </c>
      <c r="B147">
        <v>0</v>
      </c>
      <c r="C147" t="s">
        <v>584</v>
      </c>
      <c r="D147" t="s">
        <v>2255</v>
      </c>
    </row>
    <row r="148" spans="1:4">
      <c r="A148">
        <v>0</v>
      </c>
      <c r="B148">
        <v>0</v>
      </c>
      <c r="C148" t="s">
        <v>586</v>
      </c>
      <c r="D148" t="s">
        <v>2255</v>
      </c>
    </row>
    <row r="149" spans="1:4">
      <c r="A149">
        <v>0</v>
      </c>
      <c r="B149">
        <v>0</v>
      </c>
      <c r="C149" t="s">
        <v>588</v>
      </c>
      <c r="D149" t="s">
        <v>2255</v>
      </c>
    </row>
    <row r="150" spans="1:4">
      <c r="A150">
        <v>0</v>
      </c>
      <c r="B150">
        <v>0</v>
      </c>
      <c r="C150" t="s">
        <v>590</v>
      </c>
      <c r="D150" t="s">
        <v>2255</v>
      </c>
    </row>
    <row r="151" spans="1:4">
      <c r="A151">
        <v>0</v>
      </c>
      <c r="B151">
        <v>0</v>
      </c>
      <c r="C151" t="s">
        <v>592</v>
      </c>
      <c r="D151" t="s">
        <v>2255</v>
      </c>
    </row>
    <row r="152" spans="1:4">
      <c r="A152">
        <v>0</v>
      </c>
      <c r="B152">
        <v>0</v>
      </c>
      <c r="C152" t="s">
        <v>595</v>
      </c>
      <c r="D152" t="s">
        <v>2255</v>
      </c>
    </row>
    <row r="153" spans="1:4">
      <c r="A153">
        <v>0</v>
      </c>
      <c r="B153">
        <v>0</v>
      </c>
      <c r="C153" t="s">
        <v>597</v>
      </c>
      <c r="D153" t="s">
        <v>2255</v>
      </c>
    </row>
    <row r="154" spans="1:4">
      <c r="A154">
        <v>0</v>
      </c>
      <c r="B154">
        <v>0</v>
      </c>
      <c r="C154" t="s">
        <v>604</v>
      </c>
      <c r="D154" t="s">
        <v>2255</v>
      </c>
    </row>
    <row r="155" spans="1:4">
      <c r="A155">
        <v>0</v>
      </c>
      <c r="B155">
        <v>0</v>
      </c>
      <c r="C155" t="s">
        <v>607</v>
      </c>
      <c r="D155" t="s">
        <v>2255</v>
      </c>
    </row>
    <row r="156" spans="1:4">
      <c r="A156">
        <v>0</v>
      </c>
      <c r="B156">
        <v>0</v>
      </c>
      <c r="C156" t="s">
        <v>610</v>
      </c>
      <c r="D156" t="s">
        <v>2255</v>
      </c>
    </row>
    <row r="157" spans="1:4">
      <c r="A157">
        <v>0</v>
      </c>
      <c r="B157">
        <v>0</v>
      </c>
      <c r="C157" t="s">
        <v>611</v>
      </c>
      <c r="D157" t="s">
        <v>2255</v>
      </c>
    </row>
    <row r="158" spans="1:4">
      <c r="A158">
        <v>0</v>
      </c>
      <c r="B158">
        <v>0</v>
      </c>
      <c r="C158" t="s">
        <v>613</v>
      </c>
      <c r="D158" t="s">
        <v>2255</v>
      </c>
    </row>
    <row r="159" spans="1:4">
      <c r="A159">
        <v>0</v>
      </c>
      <c r="B159">
        <v>0</v>
      </c>
      <c r="C159" t="s">
        <v>615</v>
      </c>
      <c r="D159" t="s">
        <v>2255</v>
      </c>
    </row>
    <row r="160" spans="1:4">
      <c r="A160">
        <v>0</v>
      </c>
      <c r="B160">
        <v>0</v>
      </c>
      <c r="C160" t="s">
        <v>616</v>
      </c>
      <c r="D160" t="s">
        <v>2255</v>
      </c>
    </row>
    <row r="161" spans="1:4">
      <c r="A161">
        <v>0</v>
      </c>
      <c r="B161">
        <v>0</v>
      </c>
      <c r="C161" t="s">
        <v>624</v>
      </c>
      <c r="D161" t="s">
        <v>2255</v>
      </c>
    </row>
    <row r="162" spans="1:4">
      <c r="A162">
        <v>0</v>
      </c>
      <c r="B162">
        <v>0</v>
      </c>
      <c r="C162" t="s">
        <v>620</v>
      </c>
      <c r="D162" t="s">
        <v>2255</v>
      </c>
    </row>
    <row r="163" spans="1:4">
      <c r="A163">
        <v>0</v>
      </c>
      <c r="B163">
        <v>0</v>
      </c>
      <c r="C163" t="s">
        <v>631</v>
      </c>
      <c r="D163">
        <v>0</v>
      </c>
    </row>
    <row r="164" spans="1:4">
      <c r="A164">
        <v>0</v>
      </c>
      <c r="B164">
        <v>0</v>
      </c>
      <c r="C164" t="s">
        <v>634</v>
      </c>
      <c r="D164">
        <v>0</v>
      </c>
    </row>
    <row r="165" spans="1:4">
      <c r="A165">
        <v>0</v>
      </c>
      <c r="B165">
        <v>0</v>
      </c>
      <c r="C165" t="s">
        <v>637</v>
      </c>
      <c r="D165">
        <v>0</v>
      </c>
    </row>
    <row r="166" spans="1:4">
      <c r="A166">
        <v>0</v>
      </c>
      <c r="B166">
        <v>0</v>
      </c>
      <c r="C166" t="s">
        <v>656</v>
      </c>
      <c r="D166" t="s">
        <v>2255</v>
      </c>
    </row>
    <row r="167" spans="1:4">
      <c r="A167">
        <v>0</v>
      </c>
      <c r="B167">
        <v>0</v>
      </c>
      <c r="C167" t="s">
        <v>657</v>
      </c>
      <c r="D167">
        <v>0</v>
      </c>
    </row>
    <row r="168" spans="1:4">
      <c r="A168">
        <v>0</v>
      </c>
      <c r="B168">
        <v>0</v>
      </c>
      <c r="C168" t="s">
        <v>661</v>
      </c>
      <c r="D168" t="s">
        <v>2255</v>
      </c>
    </row>
    <row r="169" spans="1:4">
      <c r="A169">
        <v>0</v>
      </c>
      <c r="B169">
        <v>0</v>
      </c>
      <c r="C169" t="s">
        <v>666</v>
      </c>
      <c r="D169" t="s">
        <v>2255</v>
      </c>
    </row>
    <row r="170" spans="1:4">
      <c r="A170">
        <v>0</v>
      </c>
      <c r="B170">
        <v>0</v>
      </c>
      <c r="C170" t="s">
        <v>668</v>
      </c>
      <c r="D170" t="s">
        <v>2255</v>
      </c>
    </row>
    <row r="171" spans="1:4">
      <c r="A171">
        <v>0</v>
      </c>
      <c r="B171">
        <v>0</v>
      </c>
      <c r="C171" t="s">
        <v>670</v>
      </c>
      <c r="D171" t="s">
        <v>2255</v>
      </c>
    </row>
    <row r="172" spans="1:4">
      <c r="A172">
        <v>0</v>
      </c>
      <c r="B172">
        <v>0</v>
      </c>
      <c r="C172" t="s">
        <v>673</v>
      </c>
      <c r="D172" t="s">
        <v>2255</v>
      </c>
    </row>
    <row r="173" spans="1:4">
      <c r="A173">
        <v>0</v>
      </c>
      <c r="B173">
        <v>0</v>
      </c>
      <c r="C173" t="s">
        <v>675</v>
      </c>
      <c r="D173" t="s">
        <v>2255</v>
      </c>
    </row>
    <row r="174" spans="1:4">
      <c r="A174">
        <v>0</v>
      </c>
      <c r="B174">
        <v>0</v>
      </c>
      <c r="C174" t="s">
        <v>677</v>
      </c>
      <c r="D174" t="s">
        <v>2255</v>
      </c>
    </row>
    <row r="175" spans="1:4">
      <c r="A175">
        <v>0</v>
      </c>
      <c r="B175">
        <v>0</v>
      </c>
      <c r="C175" t="s">
        <v>679</v>
      </c>
      <c r="D175" t="s">
        <v>2255</v>
      </c>
    </row>
    <row r="176" spans="1:4">
      <c r="A176">
        <v>0</v>
      </c>
      <c r="B176">
        <v>0</v>
      </c>
      <c r="C176" t="s">
        <v>681</v>
      </c>
      <c r="D176" t="s">
        <v>2255</v>
      </c>
    </row>
    <row r="177" spans="1:4">
      <c r="A177">
        <v>0</v>
      </c>
      <c r="B177">
        <v>0</v>
      </c>
      <c r="C177" t="s">
        <v>684</v>
      </c>
      <c r="D177">
        <v>0</v>
      </c>
    </row>
    <row r="178" spans="1:4">
      <c r="A178">
        <v>0</v>
      </c>
      <c r="B178">
        <v>0</v>
      </c>
      <c r="C178" t="s">
        <v>698</v>
      </c>
      <c r="D178" t="s">
        <v>2255</v>
      </c>
    </row>
    <row r="179" spans="1:4">
      <c r="A179">
        <v>0</v>
      </c>
      <c r="B179">
        <v>0</v>
      </c>
      <c r="C179" t="s">
        <v>701</v>
      </c>
      <c r="D179" t="s">
        <v>2255</v>
      </c>
    </row>
    <row r="180" spans="1:4">
      <c r="A180">
        <v>0</v>
      </c>
      <c r="B180">
        <v>0</v>
      </c>
      <c r="C180" t="s">
        <v>704</v>
      </c>
      <c r="D180" t="s">
        <v>2255</v>
      </c>
    </row>
    <row r="181" spans="1:4">
      <c r="A181">
        <v>0</v>
      </c>
      <c r="B181">
        <v>0</v>
      </c>
      <c r="C181" t="s">
        <v>707</v>
      </c>
      <c r="D181" t="s">
        <v>2255</v>
      </c>
    </row>
    <row r="182" spans="1:4">
      <c r="A182">
        <v>0</v>
      </c>
      <c r="B182">
        <v>0</v>
      </c>
      <c r="C182" t="s">
        <v>711</v>
      </c>
      <c r="D182" t="s">
        <v>2255</v>
      </c>
    </row>
    <row r="183" spans="1:4">
      <c r="A183">
        <v>0</v>
      </c>
      <c r="B183">
        <v>0</v>
      </c>
      <c r="C183" t="s">
        <v>713</v>
      </c>
      <c r="D183">
        <v>0</v>
      </c>
    </row>
    <row r="184" spans="1:4">
      <c r="A184">
        <v>0</v>
      </c>
      <c r="B184">
        <v>0</v>
      </c>
      <c r="C184" t="s">
        <v>714</v>
      </c>
      <c r="D184">
        <v>0</v>
      </c>
    </row>
    <row r="185" spans="1:4">
      <c r="A185">
        <v>0</v>
      </c>
      <c r="B185">
        <v>0</v>
      </c>
      <c r="C185" t="s">
        <v>203</v>
      </c>
      <c r="D185" t="s">
        <v>2255</v>
      </c>
    </row>
    <row r="186" spans="1:4">
      <c r="A186">
        <v>0</v>
      </c>
      <c r="B186">
        <v>0</v>
      </c>
      <c r="C186" t="s">
        <v>210</v>
      </c>
      <c r="D186" t="s">
        <v>2255</v>
      </c>
    </row>
    <row r="187" spans="1:4">
      <c r="A187">
        <v>0</v>
      </c>
      <c r="B187">
        <v>0</v>
      </c>
      <c r="C187" t="s">
        <v>213</v>
      </c>
      <c r="D187" t="s">
        <v>2255</v>
      </c>
    </row>
    <row r="188" spans="1:4">
      <c r="A188">
        <v>0</v>
      </c>
      <c r="B188">
        <v>0</v>
      </c>
      <c r="C188" t="s">
        <v>2251</v>
      </c>
      <c r="D188" t="s">
        <v>2256</v>
      </c>
    </row>
    <row r="189" spans="1:4">
      <c r="A189">
        <v>0</v>
      </c>
      <c r="B189">
        <v>0</v>
      </c>
      <c r="C189" t="s">
        <v>229</v>
      </c>
      <c r="D189" t="s">
        <v>2255</v>
      </c>
    </row>
    <row r="190" spans="1:4">
      <c r="A190">
        <v>0</v>
      </c>
      <c r="B190">
        <v>0</v>
      </c>
      <c r="C190" t="s">
        <v>396</v>
      </c>
      <c r="D190" t="s">
        <v>2255</v>
      </c>
    </row>
    <row r="191" spans="1:4">
      <c r="A191">
        <v>0</v>
      </c>
      <c r="B191">
        <v>0</v>
      </c>
      <c r="C191" t="s">
        <v>444</v>
      </c>
      <c r="D191" t="s">
        <v>2255</v>
      </c>
    </row>
    <row r="192" spans="1:4">
      <c r="A192">
        <v>0</v>
      </c>
      <c r="B192">
        <v>0</v>
      </c>
      <c r="C192" t="s">
        <v>472</v>
      </c>
      <c r="D192" t="s">
        <v>2255</v>
      </c>
    </row>
    <row r="193" spans="1:4">
      <c r="A193">
        <v>0</v>
      </c>
      <c r="B193">
        <v>0</v>
      </c>
      <c r="C193" t="s">
        <v>474</v>
      </c>
      <c r="D193" t="s">
        <v>2255</v>
      </c>
    </row>
    <row r="194" spans="1:4">
      <c r="A194">
        <v>0</v>
      </c>
      <c r="B194">
        <v>0</v>
      </c>
      <c r="C194" t="s">
        <v>476</v>
      </c>
      <c r="D194" t="s">
        <v>2255</v>
      </c>
    </row>
    <row r="195" spans="1:4">
      <c r="A195">
        <v>0</v>
      </c>
      <c r="B195">
        <v>0</v>
      </c>
      <c r="C195" t="s">
        <v>478</v>
      </c>
      <c r="D195" t="s">
        <v>2255</v>
      </c>
    </row>
    <row r="196" spans="1:4">
      <c r="A196">
        <v>0</v>
      </c>
      <c r="B196">
        <v>0</v>
      </c>
      <c r="C196" t="s">
        <v>524</v>
      </c>
      <c r="D196" t="s">
        <v>2255</v>
      </c>
    </row>
    <row r="197" spans="1:4">
      <c r="A197">
        <v>0</v>
      </c>
      <c r="B197">
        <v>0</v>
      </c>
      <c r="C197" t="s">
        <v>528</v>
      </c>
      <c r="D197" t="s">
        <v>2255</v>
      </c>
    </row>
    <row r="198" spans="1:4">
      <c r="A198">
        <v>0</v>
      </c>
      <c r="B198">
        <v>0</v>
      </c>
      <c r="C198" t="s">
        <v>600</v>
      </c>
      <c r="D198" t="s">
        <v>2255</v>
      </c>
    </row>
    <row r="199" spans="1:4">
      <c r="A199">
        <v>0</v>
      </c>
      <c r="B199">
        <v>0</v>
      </c>
      <c r="C199" t="s">
        <v>602</v>
      </c>
      <c r="D199" t="s">
        <v>2255</v>
      </c>
    </row>
    <row r="200" spans="1:4">
      <c r="A200">
        <v>0</v>
      </c>
      <c r="B200">
        <v>0</v>
      </c>
      <c r="C200" t="s">
        <v>554</v>
      </c>
      <c r="D200" t="s">
        <v>2255</v>
      </c>
    </row>
    <row r="201" spans="1:4">
      <c r="A201">
        <v>0</v>
      </c>
      <c r="B201">
        <v>0</v>
      </c>
      <c r="C201" t="s">
        <v>215</v>
      </c>
      <c r="D201" t="s">
        <v>2255</v>
      </c>
    </row>
    <row r="202" spans="1:4">
      <c r="A202">
        <v>0</v>
      </c>
      <c r="B202">
        <v>0</v>
      </c>
      <c r="C202" t="s">
        <v>217</v>
      </c>
      <c r="D202" t="s">
        <v>2255</v>
      </c>
    </row>
    <row r="203" spans="1:4">
      <c r="A203">
        <v>0</v>
      </c>
      <c r="B203">
        <v>0</v>
      </c>
      <c r="C203" t="s">
        <v>219</v>
      </c>
      <c r="D203" t="s">
        <v>2255</v>
      </c>
    </row>
    <row r="204" spans="1:4">
      <c r="A204">
        <v>0</v>
      </c>
      <c r="B204">
        <v>0</v>
      </c>
      <c r="C204" t="s">
        <v>221</v>
      </c>
      <c r="D204" t="s">
        <v>2255</v>
      </c>
    </row>
    <row r="205" spans="1:4">
      <c r="A205">
        <v>0</v>
      </c>
      <c r="B205">
        <v>0</v>
      </c>
      <c r="C205" t="s">
        <v>272</v>
      </c>
      <c r="D205" t="s">
        <v>2255</v>
      </c>
    </row>
    <row r="206" spans="1:4">
      <c r="A206">
        <v>0</v>
      </c>
      <c r="B206">
        <v>0</v>
      </c>
      <c r="C206" t="s">
        <v>264</v>
      </c>
      <c r="D206" t="s">
        <v>2255</v>
      </c>
    </row>
    <row r="207" spans="1:4">
      <c r="A207">
        <v>0</v>
      </c>
      <c r="B207">
        <v>0</v>
      </c>
      <c r="C207" t="s">
        <v>266</v>
      </c>
      <c r="D207" t="s">
        <v>2255</v>
      </c>
    </row>
    <row r="208" spans="1:4">
      <c r="A208">
        <v>0</v>
      </c>
      <c r="B208">
        <v>0</v>
      </c>
      <c r="C208" t="s">
        <v>258</v>
      </c>
      <c r="D208" t="s">
        <v>2255</v>
      </c>
    </row>
    <row r="209" spans="1:4">
      <c r="A209">
        <v>0</v>
      </c>
      <c r="B209">
        <v>0</v>
      </c>
      <c r="C209" t="s">
        <v>315</v>
      </c>
      <c r="D209">
        <v>0</v>
      </c>
    </row>
    <row r="210" spans="1:4">
      <c r="A210">
        <v>0</v>
      </c>
      <c r="B210">
        <v>0</v>
      </c>
      <c r="C210" t="s">
        <v>289</v>
      </c>
      <c r="D210" t="s">
        <v>2255</v>
      </c>
    </row>
    <row r="211" spans="1:4">
      <c r="A211">
        <v>0</v>
      </c>
      <c r="B211">
        <v>0</v>
      </c>
      <c r="C211" t="s">
        <v>291</v>
      </c>
      <c r="D211" t="s">
        <v>2255</v>
      </c>
    </row>
    <row r="212" spans="1:4">
      <c r="A212">
        <v>0</v>
      </c>
      <c r="B212">
        <v>0</v>
      </c>
      <c r="C212" t="s">
        <v>293</v>
      </c>
      <c r="D212" t="s">
        <v>2255</v>
      </c>
    </row>
    <row r="213" spans="1:4">
      <c r="A213">
        <v>0</v>
      </c>
      <c r="B213">
        <v>0</v>
      </c>
      <c r="C213" t="s">
        <v>458</v>
      </c>
      <c r="D213" t="s">
        <v>2255</v>
      </c>
    </row>
    <row r="214" spans="1:4">
      <c r="A214">
        <v>0</v>
      </c>
      <c r="B214">
        <v>0</v>
      </c>
      <c r="C214" t="s">
        <v>547</v>
      </c>
      <c r="D214" t="s">
        <v>2255</v>
      </c>
    </row>
    <row r="215" spans="1:4">
      <c r="A215">
        <v>0</v>
      </c>
      <c r="B215">
        <v>0</v>
      </c>
      <c r="C215" t="s">
        <v>207</v>
      </c>
      <c r="D215" t="s">
        <v>2255</v>
      </c>
    </row>
    <row r="216" spans="1:4">
      <c r="A216">
        <v>0</v>
      </c>
      <c r="B216">
        <v>0</v>
      </c>
      <c r="C216" t="s">
        <v>150</v>
      </c>
      <c r="D216" t="s">
        <v>2255</v>
      </c>
    </row>
    <row r="217" spans="1:4">
      <c r="A217">
        <v>0</v>
      </c>
      <c r="B217">
        <v>0</v>
      </c>
      <c r="C217" t="s">
        <v>154</v>
      </c>
      <c r="D217" t="s">
        <v>2255</v>
      </c>
    </row>
    <row r="218" spans="1:4">
      <c r="A218">
        <v>0</v>
      </c>
      <c r="B218">
        <v>0</v>
      </c>
      <c r="C218" t="s">
        <v>92</v>
      </c>
      <c r="D218" t="s">
        <v>2255</v>
      </c>
    </row>
    <row r="219" spans="1:4">
      <c r="A219">
        <v>0</v>
      </c>
      <c r="B219">
        <v>0</v>
      </c>
      <c r="C219" t="s">
        <v>110</v>
      </c>
      <c r="D219" t="s">
        <v>2255</v>
      </c>
    </row>
    <row r="220" spans="1:4">
      <c r="A220">
        <v>0</v>
      </c>
      <c r="B220">
        <v>0</v>
      </c>
      <c r="C220" t="s">
        <v>332</v>
      </c>
      <c r="D220" t="s">
        <v>2255</v>
      </c>
    </row>
    <row r="221" spans="1:4">
      <c r="A221">
        <v>0</v>
      </c>
      <c r="B221">
        <v>0</v>
      </c>
      <c r="C221" t="s">
        <v>371</v>
      </c>
      <c r="D221" t="s">
        <v>2255</v>
      </c>
    </row>
    <row r="222" spans="1:4">
      <c r="A222">
        <v>0</v>
      </c>
      <c r="B222">
        <v>0</v>
      </c>
      <c r="C222" t="s">
        <v>417</v>
      </c>
      <c r="D222" t="s">
        <v>2255</v>
      </c>
    </row>
    <row r="223" spans="1:4">
      <c r="A223">
        <v>0</v>
      </c>
      <c r="B223">
        <v>0</v>
      </c>
      <c r="C223" t="s">
        <v>454</v>
      </c>
      <c r="D223" t="s">
        <v>2255</v>
      </c>
    </row>
    <row r="224" spans="1:4">
      <c r="A224">
        <v>0</v>
      </c>
      <c r="B224">
        <v>0</v>
      </c>
      <c r="C224" t="s">
        <v>522</v>
      </c>
      <c r="D224" t="s">
        <v>2255</v>
      </c>
    </row>
    <row r="225" spans="1:4">
      <c r="A225">
        <v>0</v>
      </c>
      <c r="B225">
        <v>0</v>
      </c>
      <c r="C225" t="s">
        <v>551</v>
      </c>
      <c r="D225" t="s">
        <v>2255</v>
      </c>
    </row>
    <row r="226" spans="1:4">
      <c r="A226">
        <v>0</v>
      </c>
      <c r="B226">
        <v>0</v>
      </c>
      <c r="C226" t="s">
        <v>569</v>
      </c>
      <c r="D226" t="s">
        <v>2255</v>
      </c>
    </row>
    <row r="227" spans="1:4">
      <c r="A227">
        <v>0</v>
      </c>
      <c r="B227">
        <v>0</v>
      </c>
      <c r="C227" t="s">
        <v>376</v>
      </c>
      <c r="D227" t="s">
        <v>2255</v>
      </c>
    </row>
    <row r="228" spans="1:4">
      <c r="A228">
        <v>0</v>
      </c>
      <c r="B228">
        <v>0</v>
      </c>
      <c r="C228" t="s">
        <v>231</v>
      </c>
      <c r="D228" t="s">
        <v>2255</v>
      </c>
    </row>
    <row r="229" spans="1:4">
      <c r="A229">
        <v>0</v>
      </c>
      <c r="B229">
        <v>0</v>
      </c>
      <c r="C229" t="s">
        <v>233</v>
      </c>
      <c r="D229" t="s">
        <v>2255</v>
      </c>
    </row>
    <row r="230" spans="1:4">
      <c r="A230">
        <v>0</v>
      </c>
      <c r="B230">
        <v>0</v>
      </c>
      <c r="C230" t="s">
        <v>260</v>
      </c>
      <c r="D230" t="s">
        <v>2255</v>
      </c>
    </row>
    <row r="231" spans="1:4">
      <c r="A231">
        <v>0</v>
      </c>
      <c r="B231">
        <v>0</v>
      </c>
      <c r="C231" t="s">
        <v>812</v>
      </c>
      <c r="D231">
        <v>0</v>
      </c>
    </row>
    <row r="232" spans="1:4">
      <c r="A232">
        <v>0</v>
      </c>
      <c r="B232">
        <v>0</v>
      </c>
      <c r="C232" t="s">
        <v>2252</v>
      </c>
      <c r="D232">
        <v>0</v>
      </c>
    </row>
    <row r="233" spans="1:4">
      <c r="A233">
        <v>0</v>
      </c>
      <c r="B233">
        <v>0</v>
      </c>
      <c r="C233" t="s">
        <v>2253</v>
      </c>
      <c r="D233">
        <v>0</v>
      </c>
    </row>
    <row r="234" spans="1:4">
      <c r="A234">
        <v>0</v>
      </c>
      <c r="B234">
        <v>0</v>
      </c>
      <c r="C234" t="s">
        <v>798</v>
      </c>
      <c r="D234" t="s">
        <v>2255</v>
      </c>
    </row>
    <row r="235" spans="1:4">
      <c r="A235">
        <v>0</v>
      </c>
      <c r="B235">
        <v>0</v>
      </c>
      <c r="C235" t="s">
        <v>800</v>
      </c>
      <c r="D235" t="s">
        <v>2255</v>
      </c>
    </row>
    <row r="236" spans="1:4">
      <c r="A236">
        <v>0</v>
      </c>
      <c r="B236">
        <v>0</v>
      </c>
      <c r="C236" t="s">
        <v>805</v>
      </c>
      <c r="D236" t="s">
        <v>2255</v>
      </c>
    </row>
    <row r="237" spans="1:4">
      <c r="A237">
        <v>0</v>
      </c>
      <c r="B237">
        <v>0</v>
      </c>
      <c r="C237" t="s">
        <v>808</v>
      </c>
      <c r="D237" t="s">
        <v>2255</v>
      </c>
    </row>
    <row r="238" spans="1:4">
      <c r="A238">
        <v>0</v>
      </c>
      <c r="B238">
        <v>0</v>
      </c>
      <c r="C238" t="s">
        <v>329</v>
      </c>
      <c r="D238">
        <v>0</v>
      </c>
    </row>
    <row r="239" spans="1:4">
      <c r="A239">
        <v>0</v>
      </c>
      <c r="B239">
        <v>0</v>
      </c>
      <c r="C239" t="s">
        <v>339</v>
      </c>
      <c r="D239" t="s">
        <v>2255</v>
      </c>
    </row>
    <row r="240" spans="1:4">
      <c r="A240">
        <v>0</v>
      </c>
      <c r="B240">
        <v>0</v>
      </c>
      <c r="C240" t="s">
        <v>456</v>
      </c>
      <c r="D240" t="s">
        <v>2255</v>
      </c>
    </row>
    <row r="241" spans="1:4">
      <c r="A241">
        <v>0</v>
      </c>
      <c r="B241">
        <v>0</v>
      </c>
      <c r="C241" t="s">
        <v>461</v>
      </c>
      <c r="D241" t="s">
        <v>2255</v>
      </c>
    </row>
    <row r="242" spans="1:4">
      <c r="A242">
        <v>0</v>
      </c>
      <c r="B242">
        <v>0</v>
      </c>
      <c r="C242" t="s">
        <v>815</v>
      </c>
      <c r="D242" t="s">
        <v>2255</v>
      </c>
    </row>
    <row r="243" spans="1:4">
      <c r="A243">
        <v>0</v>
      </c>
      <c r="B243">
        <v>0</v>
      </c>
      <c r="C243" t="s">
        <v>817</v>
      </c>
      <c r="D243" t="s">
        <v>2255</v>
      </c>
    </row>
    <row r="244" spans="1:4">
      <c r="A244">
        <v>0</v>
      </c>
      <c r="B244">
        <v>0</v>
      </c>
      <c r="C244" t="s">
        <v>405</v>
      </c>
      <c r="D244" t="s">
        <v>2255</v>
      </c>
    </row>
    <row r="245" spans="1:4">
      <c r="A245">
        <v>0</v>
      </c>
      <c r="B245">
        <v>0</v>
      </c>
      <c r="C245" t="s">
        <v>410</v>
      </c>
      <c r="D245" t="s">
        <v>2255</v>
      </c>
    </row>
    <row r="246" spans="1:4">
      <c r="A246">
        <v>0</v>
      </c>
      <c r="B246">
        <v>0</v>
      </c>
      <c r="C246" t="s">
        <v>262</v>
      </c>
      <c r="D246" t="s">
        <v>2255</v>
      </c>
    </row>
    <row r="247" spans="1:4">
      <c r="A247">
        <v>0</v>
      </c>
      <c r="B247">
        <v>0</v>
      </c>
      <c r="C247" t="s">
        <v>2254</v>
      </c>
      <c r="D247" t="s">
        <v>2255</v>
      </c>
    </row>
    <row r="248" spans="1:4">
      <c r="A248">
        <v>0</v>
      </c>
      <c r="B248">
        <v>0</v>
      </c>
      <c r="C248" t="s">
        <v>421</v>
      </c>
      <c r="D248" t="s">
        <v>2255</v>
      </c>
    </row>
    <row r="249" spans="1:4">
      <c r="A249">
        <v>0</v>
      </c>
      <c r="B249">
        <v>0</v>
      </c>
      <c r="C249" t="s">
        <v>463</v>
      </c>
      <c r="D249" t="s">
        <v>2255</v>
      </c>
    </row>
    <row r="250" spans="1:4">
      <c r="A250">
        <v>0</v>
      </c>
      <c r="B250">
        <v>0</v>
      </c>
      <c r="C250" t="s">
        <v>465</v>
      </c>
      <c r="D250" t="s">
        <v>2255</v>
      </c>
    </row>
    <row r="251" spans="1:4">
      <c r="A251">
        <v>0</v>
      </c>
      <c r="B251">
        <v>0</v>
      </c>
      <c r="C251" t="s">
        <v>571</v>
      </c>
      <c r="D251" t="s">
        <v>2255</v>
      </c>
    </row>
    <row r="252" spans="1:4">
      <c r="A252">
        <v>0</v>
      </c>
      <c r="B252">
        <v>0</v>
      </c>
      <c r="C252" t="s">
        <v>106</v>
      </c>
      <c r="D252" t="s">
        <v>2255</v>
      </c>
    </row>
    <row r="253" spans="1:4">
      <c r="A253">
        <v>0</v>
      </c>
      <c r="B253">
        <v>0</v>
      </c>
      <c r="C253" t="s">
        <v>374</v>
      </c>
      <c r="D253" t="s">
        <v>2255</v>
      </c>
    </row>
    <row r="254" spans="1:4">
      <c r="A254">
        <v>0</v>
      </c>
      <c r="B254">
        <v>0</v>
      </c>
      <c r="C254" t="s">
        <v>565</v>
      </c>
      <c r="D254" t="s">
        <v>2255</v>
      </c>
    </row>
    <row r="255" spans="1:4">
      <c r="A255">
        <v>0</v>
      </c>
      <c r="B255">
        <v>0</v>
      </c>
      <c r="C255" t="s">
        <v>594</v>
      </c>
      <c r="D255" t="s">
        <v>2255</v>
      </c>
    </row>
    <row r="256" spans="1:4">
      <c r="A256">
        <v>0</v>
      </c>
      <c r="B256">
        <v>0</v>
      </c>
      <c r="C256" t="s">
        <v>313</v>
      </c>
      <c r="D256" t="s">
        <v>2255</v>
      </c>
    </row>
    <row r="257" spans="1:4">
      <c r="A257">
        <v>0</v>
      </c>
      <c r="B257">
        <v>0</v>
      </c>
      <c r="C257" t="s">
        <v>89</v>
      </c>
      <c r="D257" t="s">
        <v>2255</v>
      </c>
    </row>
    <row r="258" spans="1:4">
      <c r="A258">
        <v>0</v>
      </c>
      <c r="B258">
        <v>0</v>
      </c>
      <c r="C258" t="s">
        <v>821</v>
      </c>
      <c r="D258" t="s">
        <v>2255</v>
      </c>
    </row>
    <row r="259" spans="1:4">
      <c r="A259">
        <v>0</v>
      </c>
      <c r="B259">
        <v>0</v>
      </c>
      <c r="C259" t="s">
        <v>826</v>
      </c>
      <c r="D259" t="s">
        <v>2255</v>
      </c>
    </row>
    <row r="260" spans="1:4">
      <c r="A260">
        <v>0</v>
      </c>
      <c r="B260">
        <v>0</v>
      </c>
      <c r="C260" t="s">
        <v>835</v>
      </c>
      <c r="D260" t="s">
        <v>2255</v>
      </c>
    </row>
    <row r="261" spans="1:4">
      <c r="A261">
        <v>0</v>
      </c>
      <c r="B261">
        <v>0</v>
      </c>
      <c r="C261" t="s">
        <v>837</v>
      </c>
      <c r="D261" t="s">
        <v>2255</v>
      </c>
    </row>
    <row r="262" spans="1:4">
      <c r="A262">
        <v>0</v>
      </c>
      <c r="B262">
        <v>0</v>
      </c>
      <c r="C262" t="s">
        <v>839</v>
      </c>
      <c r="D262" t="s">
        <v>2255</v>
      </c>
    </row>
    <row r="263" spans="1:4">
      <c r="A263">
        <v>0</v>
      </c>
      <c r="B263">
        <v>0</v>
      </c>
      <c r="C263" t="s">
        <v>840</v>
      </c>
      <c r="D263">
        <v>0</v>
      </c>
    </row>
    <row r="264" spans="1:4">
      <c r="A264">
        <v>0</v>
      </c>
      <c r="B264">
        <v>0</v>
      </c>
      <c r="C264" t="s">
        <v>843</v>
      </c>
      <c r="D264" t="s">
        <v>2255</v>
      </c>
    </row>
    <row r="265" spans="1:4">
      <c r="A265">
        <v>0</v>
      </c>
      <c r="B265">
        <v>0</v>
      </c>
      <c r="C265" t="s">
        <v>847</v>
      </c>
      <c r="D265" t="s">
        <v>2255</v>
      </c>
    </row>
    <row r="266" spans="1:4">
      <c r="A266">
        <v>0</v>
      </c>
      <c r="B266">
        <v>0</v>
      </c>
      <c r="C266" t="s">
        <v>853</v>
      </c>
      <c r="D266" t="s">
        <v>2255</v>
      </c>
    </row>
    <row r="267" spans="1:4">
      <c r="A267">
        <v>0</v>
      </c>
      <c r="B267">
        <v>0</v>
      </c>
      <c r="C267" t="s">
        <v>858</v>
      </c>
      <c r="D267" t="s">
        <v>2255</v>
      </c>
    </row>
    <row r="268" spans="1:4">
      <c r="A268">
        <v>0</v>
      </c>
      <c r="B268">
        <v>0</v>
      </c>
      <c r="C268" t="s">
        <v>861</v>
      </c>
      <c r="D268" t="s">
        <v>2255</v>
      </c>
    </row>
    <row r="269" spans="1:4">
      <c r="A269">
        <v>0</v>
      </c>
      <c r="B269">
        <v>0</v>
      </c>
      <c r="C269" t="s">
        <v>863</v>
      </c>
      <c r="D269" t="s">
        <v>2255</v>
      </c>
    </row>
    <row r="270" spans="1:4">
      <c r="A270">
        <v>0</v>
      </c>
      <c r="B270">
        <v>0</v>
      </c>
      <c r="C270" t="s">
        <v>866</v>
      </c>
      <c r="D270" t="s">
        <v>2255</v>
      </c>
    </row>
    <row r="271" spans="1:4">
      <c r="A271">
        <v>0</v>
      </c>
      <c r="B271">
        <v>0</v>
      </c>
      <c r="C271" t="s">
        <v>868</v>
      </c>
      <c r="D271" t="s">
        <v>2255</v>
      </c>
    </row>
    <row r="272" spans="1:4">
      <c r="A272">
        <v>0</v>
      </c>
      <c r="B272">
        <v>0</v>
      </c>
      <c r="C272" t="s">
        <v>870</v>
      </c>
      <c r="D272" t="s">
        <v>2255</v>
      </c>
    </row>
    <row r="273" spans="1:4">
      <c r="A273">
        <v>0</v>
      </c>
      <c r="B273">
        <v>0</v>
      </c>
      <c r="C273" t="s">
        <v>878</v>
      </c>
      <c r="D273" t="s">
        <v>2255</v>
      </c>
    </row>
    <row r="274" spans="1:4">
      <c r="A274">
        <v>0</v>
      </c>
      <c r="B274">
        <v>0</v>
      </c>
      <c r="C274" t="s">
        <v>881</v>
      </c>
      <c r="D274" t="s">
        <v>2255</v>
      </c>
    </row>
    <row r="275" spans="1:4">
      <c r="A275">
        <v>0</v>
      </c>
      <c r="B275">
        <v>0</v>
      </c>
      <c r="C275" t="s">
        <v>883</v>
      </c>
      <c r="D275" t="s">
        <v>2255</v>
      </c>
    </row>
    <row r="276" spans="1:4">
      <c r="A276">
        <v>0</v>
      </c>
      <c r="B276">
        <v>0</v>
      </c>
      <c r="C276" t="s">
        <v>884</v>
      </c>
      <c r="D276" t="s">
        <v>2255</v>
      </c>
    </row>
    <row r="277" spans="1:4">
      <c r="A277">
        <v>0</v>
      </c>
      <c r="B277">
        <v>0</v>
      </c>
      <c r="C277" t="s">
        <v>885</v>
      </c>
      <c r="D277" t="s">
        <v>2255</v>
      </c>
    </row>
    <row r="278" spans="1:4">
      <c r="A278">
        <v>0</v>
      </c>
      <c r="B278">
        <v>0</v>
      </c>
      <c r="C278" t="s">
        <v>888</v>
      </c>
      <c r="D278" t="s">
        <v>2255</v>
      </c>
    </row>
    <row r="279" spans="1:4">
      <c r="A279">
        <v>0</v>
      </c>
      <c r="B279">
        <v>0</v>
      </c>
      <c r="C279" t="s">
        <v>889</v>
      </c>
      <c r="D279" t="s">
        <v>2255</v>
      </c>
    </row>
    <row r="280" spans="1:4">
      <c r="A280">
        <v>0</v>
      </c>
      <c r="B280">
        <v>0</v>
      </c>
      <c r="C280" t="s">
        <v>890</v>
      </c>
      <c r="D280" t="s">
        <v>2255</v>
      </c>
    </row>
    <row r="281" spans="1:4">
      <c r="A281">
        <v>0</v>
      </c>
      <c r="B281">
        <v>0</v>
      </c>
      <c r="C281" t="s">
        <v>895</v>
      </c>
      <c r="D281" t="s">
        <v>2255</v>
      </c>
    </row>
    <row r="282" spans="1:4">
      <c r="A282">
        <v>0</v>
      </c>
      <c r="B282">
        <v>0</v>
      </c>
      <c r="C282" t="s">
        <v>897</v>
      </c>
      <c r="D282" t="s">
        <v>2255</v>
      </c>
    </row>
    <row r="283" spans="1:4">
      <c r="A283">
        <v>0</v>
      </c>
      <c r="B283">
        <v>0</v>
      </c>
      <c r="C283" t="s">
        <v>901</v>
      </c>
      <c r="D283" t="s">
        <v>2255</v>
      </c>
    </row>
    <row r="284" spans="1:4">
      <c r="A284">
        <v>0</v>
      </c>
      <c r="B284">
        <v>0</v>
      </c>
      <c r="C284" t="s">
        <v>903</v>
      </c>
      <c r="D284" t="s">
        <v>2255</v>
      </c>
    </row>
    <row r="285" spans="1:4">
      <c r="A285">
        <v>0</v>
      </c>
      <c r="B285">
        <v>0</v>
      </c>
      <c r="C285" t="s">
        <v>872</v>
      </c>
      <c r="D285" t="s">
        <v>2255</v>
      </c>
    </row>
    <row r="286" spans="1:4">
      <c r="A286">
        <v>0</v>
      </c>
      <c r="B286">
        <v>0</v>
      </c>
      <c r="C286" t="s">
        <v>875</v>
      </c>
      <c r="D286" t="s">
        <v>2255</v>
      </c>
    </row>
    <row r="287" spans="1:4">
      <c r="A287">
        <v>0</v>
      </c>
      <c r="B287">
        <v>0</v>
      </c>
      <c r="C287" t="s">
        <v>906</v>
      </c>
      <c r="D287" t="s">
        <v>2255</v>
      </c>
    </row>
    <row r="288" spans="1:4">
      <c r="A288">
        <v>0</v>
      </c>
      <c r="B288">
        <v>0</v>
      </c>
      <c r="C288" t="s">
        <v>910</v>
      </c>
      <c r="D288" t="s">
        <v>2255</v>
      </c>
    </row>
    <row r="289" spans="1:4">
      <c r="A289">
        <v>0</v>
      </c>
      <c r="B289">
        <v>0</v>
      </c>
      <c r="C289" t="s">
        <v>913</v>
      </c>
      <c r="D289" t="s">
        <v>2255</v>
      </c>
    </row>
    <row r="290" spans="1:4">
      <c r="A290">
        <v>0</v>
      </c>
      <c r="B290">
        <v>0</v>
      </c>
      <c r="C290" t="s">
        <v>917</v>
      </c>
      <c r="D290" t="s">
        <v>2255</v>
      </c>
    </row>
    <row r="291" spans="1:4">
      <c r="A291">
        <v>0</v>
      </c>
      <c r="B291">
        <v>0</v>
      </c>
      <c r="C291" t="s">
        <v>920</v>
      </c>
      <c r="D291" t="s">
        <v>2255</v>
      </c>
    </row>
    <row r="292" spans="1:4">
      <c r="A292">
        <v>0</v>
      </c>
      <c r="B292">
        <v>0</v>
      </c>
      <c r="C292" t="s">
        <v>922</v>
      </c>
      <c r="D292" t="s">
        <v>2255</v>
      </c>
    </row>
    <row r="293" spans="1:4">
      <c r="A293">
        <v>0</v>
      </c>
      <c r="B293">
        <v>0</v>
      </c>
      <c r="C293" t="s">
        <v>924</v>
      </c>
      <c r="D293" t="s">
        <v>2255</v>
      </c>
    </row>
    <row r="294" spans="1:4">
      <c r="A294">
        <v>0</v>
      </c>
      <c r="B294">
        <v>0</v>
      </c>
      <c r="C294" t="s">
        <v>926</v>
      </c>
      <c r="D294" t="s">
        <v>2255</v>
      </c>
    </row>
    <row r="295" spans="1:4">
      <c r="A295">
        <v>0</v>
      </c>
      <c r="B295">
        <v>0</v>
      </c>
      <c r="C295" t="s">
        <v>927</v>
      </c>
      <c r="D295">
        <v>0</v>
      </c>
    </row>
    <row r="296" spans="1:4">
      <c r="A296">
        <v>0</v>
      </c>
      <c r="B296">
        <v>0</v>
      </c>
      <c r="C296" t="s">
        <v>929</v>
      </c>
      <c r="D296">
        <v>0</v>
      </c>
    </row>
    <row r="297" spans="1:4">
      <c r="A297">
        <v>0</v>
      </c>
      <c r="B297">
        <v>0</v>
      </c>
      <c r="C297" t="s">
        <v>117</v>
      </c>
      <c r="D297">
        <v>12</v>
      </c>
    </row>
    <row r="298" spans="1:4">
      <c r="A298">
        <v>0</v>
      </c>
      <c r="B298">
        <v>0</v>
      </c>
      <c r="C298" t="s">
        <v>152</v>
      </c>
      <c r="D298" t="s">
        <v>2255</v>
      </c>
    </row>
    <row r="299" spans="1:4">
      <c r="A299">
        <v>0</v>
      </c>
      <c r="B299">
        <v>0</v>
      </c>
      <c r="C299" t="s">
        <v>305</v>
      </c>
      <c r="D299" t="s">
        <v>2255</v>
      </c>
    </row>
    <row r="300" spans="1:4">
      <c r="A300">
        <v>0</v>
      </c>
      <c r="B300">
        <v>0</v>
      </c>
      <c r="C300" t="s">
        <v>55</v>
      </c>
      <c r="D300" t="s">
        <v>2255</v>
      </c>
    </row>
    <row r="301" spans="1:4">
      <c r="A301">
        <v>0</v>
      </c>
      <c r="B301">
        <v>0</v>
      </c>
      <c r="C301" t="s">
        <v>57</v>
      </c>
      <c r="D301" t="s">
        <v>2255</v>
      </c>
    </row>
    <row r="302" spans="1:4">
      <c r="A302" s="40">
        <f t="shared" ref="A302:A329" si="0">_JAHR</f>
        <v>0</v>
      </c>
      <c r="B302" s="40">
        <f t="shared" ref="B302:B329" si="1">_UKZ</f>
        <v>0</v>
      </c>
      <c r="C302" s="40" t="s">
        <v>730</v>
      </c>
      <c r="D302" s="40" t="str">
        <f>IF(ISBLANK(_CO01),"",_CO01)</f>
        <v/>
      </c>
    </row>
    <row r="303" spans="1:4">
      <c r="A303" s="40">
        <f t="shared" si="0"/>
        <v>0</v>
      </c>
      <c r="B303" s="40">
        <f t="shared" si="1"/>
        <v>0</v>
      </c>
      <c r="C303" s="40" t="s">
        <v>733</v>
      </c>
      <c r="D303" s="40" t="str">
        <f>IF(ISBLANK(_CO02),"",_CO02)</f>
        <v/>
      </c>
    </row>
    <row r="304" spans="1:4">
      <c r="A304" s="40">
        <f t="shared" si="0"/>
        <v>0</v>
      </c>
      <c r="B304" s="40">
        <f t="shared" si="1"/>
        <v>0</v>
      </c>
      <c r="C304" s="40" t="s">
        <v>735</v>
      </c>
      <c r="D304" s="40" t="str">
        <f>IF(ISBLANK(_CO03),"",_CO03)</f>
        <v/>
      </c>
    </row>
    <row r="305" spans="1:4">
      <c r="A305" s="40">
        <f t="shared" si="0"/>
        <v>0</v>
      </c>
      <c r="B305" s="40">
        <f t="shared" si="1"/>
        <v>0</v>
      </c>
      <c r="C305" s="40" t="s">
        <v>737</v>
      </c>
      <c r="D305" s="40" t="str">
        <f>IF(ISBLANK(_CO04),"",_CO04)</f>
        <v/>
      </c>
    </row>
    <row r="306" spans="1:4">
      <c r="A306" s="40">
        <f t="shared" si="0"/>
        <v>0</v>
      </c>
      <c r="B306" s="40">
        <f t="shared" si="1"/>
        <v>0</v>
      </c>
      <c r="C306" s="40" t="s">
        <v>739</v>
      </c>
      <c r="D306" s="40" t="str">
        <f>IF(ISBLANK(_CO05),"",_CO05)</f>
        <v/>
      </c>
    </row>
    <row r="307" spans="1:4">
      <c r="A307" s="40">
        <f t="shared" si="0"/>
        <v>0</v>
      </c>
      <c r="B307" s="40">
        <f t="shared" si="1"/>
        <v>0</v>
      </c>
      <c r="C307" s="40" t="s">
        <v>741</v>
      </c>
      <c r="D307" s="40" t="str">
        <f>IF(ISBLANK(_CO06),"",_CO06)</f>
        <v/>
      </c>
    </row>
    <row r="308" spans="1:4">
      <c r="A308" s="40">
        <f t="shared" si="0"/>
        <v>0</v>
      </c>
      <c r="B308" s="40">
        <f t="shared" si="1"/>
        <v>0</v>
      </c>
      <c r="C308" s="40" t="s">
        <v>743</v>
      </c>
      <c r="D308" s="40" t="str">
        <f>IF(ISBLANK(_CO07),"",_CO07)</f>
        <v/>
      </c>
    </row>
    <row r="309" spans="1:4">
      <c r="A309" s="40">
        <f t="shared" si="0"/>
        <v>0</v>
      </c>
      <c r="B309" s="40">
        <f t="shared" si="1"/>
        <v>0</v>
      </c>
      <c r="C309" s="40" t="s">
        <v>745</v>
      </c>
      <c r="D309" s="40" t="str">
        <f>IF(ISBLANK(_CO08),"",_CO08)</f>
        <v/>
      </c>
    </row>
    <row r="310" spans="1:4">
      <c r="A310" s="40">
        <f t="shared" si="0"/>
        <v>0</v>
      </c>
      <c r="B310" s="40">
        <f t="shared" si="1"/>
        <v>0</v>
      </c>
      <c r="C310" s="40" t="s">
        <v>747</v>
      </c>
      <c r="D310" s="40" t="str">
        <f>IF(ISBLANK(_CO09),"",_CO09)</f>
        <v/>
      </c>
    </row>
    <row r="311" spans="1:4">
      <c r="A311" s="40">
        <f t="shared" si="0"/>
        <v>0</v>
      </c>
      <c r="B311" s="40">
        <f t="shared" si="1"/>
        <v>0</v>
      </c>
      <c r="C311" s="40" t="s">
        <v>753</v>
      </c>
      <c r="D311" s="40" t="str">
        <f>IF(ISBLANK(_CO20),"",_CO20)</f>
        <v/>
      </c>
    </row>
    <row r="312" spans="1:4">
      <c r="A312" s="40">
        <f t="shared" si="0"/>
        <v>0</v>
      </c>
      <c r="B312" s="40">
        <f t="shared" si="1"/>
        <v>0</v>
      </c>
      <c r="C312" s="40" t="s">
        <v>756</v>
      </c>
      <c r="D312" s="40" t="str">
        <f>IF(ISBLANK(_CO21),"",_CO21)</f>
        <v/>
      </c>
    </row>
    <row r="313" spans="1:4">
      <c r="A313" s="40">
        <f t="shared" si="0"/>
        <v>0</v>
      </c>
      <c r="B313" s="40">
        <f t="shared" si="1"/>
        <v>0</v>
      </c>
      <c r="C313" s="40" t="s">
        <v>758</v>
      </c>
      <c r="D313" s="40" t="str">
        <f>IF(ISBLANK(_CO22),"",_CO22)</f>
        <v/>
      </c>
    </row>
    <row r="314" spans="1:4">
      <c r="A314" s="40">
        <f t="shared" si="0"/>
        <v>0</v>
      </c>
      <c r="B314" s="40">
        <f t="shared" si="1"/>
        <v>0</v>
      </c>
      <c r="C314" s="40" t="s">
        <v>761</v>
      </c>
      <c r="D314" s="40" t="str">
        <f>IF(ISBLANK(_CO30),"",_CO30)</f>
        <v/>
      </c>
    </row>
    <row r="315" spans="1:4">
      <c r="A315" s="40">
        <f t="shared" si="0"/>
        <v>0</v>
      </c>
      <c r="B315" s="40">
        <f t="shared" si="1"/>
        <v>0</v>
      </c>
      <c r="C315" s="40" t="s">
        <v>762</v>
      </c>
      <c r="D315" s="40" t="str">
        <f>IF(ISBLANK(_CO31),"",_CO31)</f>
        <v/>
      </c>
    </row>
    <row r="316" spans="1:4">
      <c r="A316" s="40">
        <f t="shared" si="0"/>
        <v>0</v>
      </c>
      <c r="B316" s="40">
        <f t="shared" si="1"/>
        <v>0</v>
      </c>
      <c r="C316" s="40" t="s">
        <v>763</v>
      </c>
      <c r="D316" s="40" t="str">
        <f>IF(ISBLANK(_CO32),"",_CO32)</f>
        <v/>
      </c>
    </row>
    <row r="317" spans="1:4">
      <c r="A317" s="40">
        <f t="shared" si="0"/>
        <v>0</v>
      </c>
      <c r="B317" s="40">
        <f t="shared" si="1"/>
        <v>0</v>
      </c>
      <c r="C317" s="40" t="s">
        <v>766</v>
      </c>
      <c r="D317" s="40" t="str">
        <f>IF(ISBLANK(_CO50),"",_CO50)</f>
        <v/>
      </c>
    </row>
    <row r="318" spans="1:4">
      <c r="A318" s="40">
        <f t="shared" si="0"/>
        <v>0</v>
      </c>
      <c r="B318" s="40">
        <f t="shared" si="1"/>
        <v>0</v>
      </c>
      <c r="C318" s="40" t="s">
        <v>768</v>
      </c>
      <c r="D318" s="40" t="str">
        <f>IF(ISBLANK(_CO51),"",_CO51)</f>
        <v/>
      </c>
    </row>
    <row r="319" spans="1:4">
      <c r="A319" s="40">
        <f t="shared" si="0"/>
        <v>0</v>
      </c>
      <c r="B319" s="40">
        <f t="shared" si="1"/>
        <v>0</v>
      </c>
      <c r="C319" s="40" t="s">
        <v>770</v>
      </c>
      <c r="D319" s="40" t="str">
        <f>IF(ISBLANK(_CO52),"",_CO52)</f>
        <v/>
      </c>
    </row>
    <row r="320" spans="1:4">
      <c r="A320" s="40">
        <f t="shared" si="0"/>
        <v>0</v>
      </c>
      <c r="B320" s="40">
        <f t="shared" si="1"/>
        <v>0</v>
      </c>
      <c r="C320" s="40" t="s">
        <v>772</v>
      </c>
      <c r="D320" s="40" t="str">
        <f>IF(ISBLANK(_CO53),"",_CO53)</f>
        <v/>
      </c>
    </row>
    <row r="321" spans="1:4">
      <c r="A321" s="40">
        <f t="shared" si="0"/>
        <v>0</v>
      </c>
      <c r="B321" s="40">
        <f t="shared" si="1"/>
        <v>0</v>
      </c>
      <c r="C321" s="40" t="s">
        <v>774</v>
      </c>
      <c r="D321" s="40" t="str">
        <f>IF(ISBLANK(_CO54),"",_CO54)</f>
        <v/>
      </c>
    </row>
    <row r="322" spans="1:4">
      <c r="A322" s="40">
        <f t="shared" si="0"/>
        <v>0</v>
      </c>
      <c r="B322" s="40">
        <f t="shared" si="1"/>
        <v>0</v>
      </c>
      <c r="C322" s="40" t="s">
        <v>776</v>
      </c>
      <c r="D322" s="40" t="str">
        <f>IF(ISBLANK(_CO55),"",_CO55)</f>
        <v/>
      </c>
    </row>
    <row r="323" spans="1:4">
      <c r="A323" s="40">
        <f t="shared" si="0"/>
        <v>0</v>
      </c>
      <c r="B323" s="40">
        <f t="shared" si="1"/>
        <v>0</v>
      </c>
      <c r="C323" s="40" t="s">
        <v>778</v>
      </c>
      <c r="D323" s="40" t="str">
        <f>IF(ISBLANK(_CO56),"",_CO56)</f>
        <v/>
      </c>
    </row>
    <row r="324" spans="1:4">
      <c r="A324" s="40">
        <f t="shared" si="0"/>
        <v>0</v>
      </c>
      <c r="B324" s="40">
        <f t="shared" si="1"/>
        <v>0</v>
      </c>
      <c r="C324" s="40" t="s">
        <v>780</v>
      </c>
      <c r="D324" s="40" t="str">
        <f>IF(ISBLANK(_CO57),"",_CO57)</f>
        <v/>
      </c>
    </row>
    <row r="325" spans="1:4">
      <c r="A325" s="40">
        <f t="shared" si="0"/>
        <v>0</v>
      </c>
      <c r="B325" s="40">
        <f t="shared" si="1"/>
        <v>0</v>
      </c>
      <c r="C325" s="40" t="s">
        <v>782</v>
      </c>
      <c r="D325" s="40" t="str">
        <f>IF(ISBLANK(_CO58),"",_CO58)</f>
        <v/>
      </c>
    </row>
    <row r="326" spans="1:4">
      <c r="A326" s="40">
        <f t="shared" si="0"/>
        <v>0</v>
      </c>
      <c r="B326" s="40">
        <f t="shared" si="1"/>
        <v>0</v>
      </c>
      <c r="C326" s="40" t="s">
        <v>784</v>
      </c>
      <c r="D326" s="40" t="str">
        <f>IF(ISBLANK(_CO59),"",_CO59)</f>
        <v/>
      </c>
    </row>
    <row r="327" spans="1:4">
      <c r="A327" s="40">
        <f t="shared" si="0"/>
        <v>0</v>
      </c>
      <c r="B327" s="40">
        <f t="shared" si="1"/>
        <v>0</v>
      </c>
      <c r="C327" s="40" t="s">
        <v>786</v>
      </c>
      <c r="D327" s="40" t="str">
        <f>IF(ISBLANK(_CO60),"",_CO60)</f>
        <v/>
      </c>
    </row>
    <row r="328" spans="1:4">
      <c r="A328" s="40">
        <f t="shared" si="0"/>
        <v>0</v>
      </c>
      <c r="B328" s="40">
        <f t="shared" si="1"/>
        <v>0</v>
      </c>
      <c r="C328" s="40" t="s">
        <v>788</v>
      </c>
      <c r="D328" s="40" t="str">
        <f>IF(ISBLANK(_CO61),"",_CO61)</f>
        <v/>
      </c>
    </row>
    <row r="329" spans="1:4">
      <c r="A329" s="40">
        <f t="shared" si="0"/>
        <v>0</v>
      </c>
      <c r="B329" s="40">
        <f t="shared" si="1"/>
        <v>0</v>
      </c>
      <c r="C329" s="40" t="s">
        <v>790</v>
      </c>
      <c r="D329" s="40" t="str">
        <f>IF(ISBLANK(_CO62),"",_CO62)</f>
        <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9">
    <pageSetUpPr fitToPage="1"/>
  </sheetPr>
  <dimension ref="B1:J79"/>
  <sheetViews>
    <sheetView showGridLines="0" zoomScaleNormal="100" workbookViewId="0">
      <selection activeCell="D46" sqref="D46"/>
    </sheetView>
  </sheetViews>
  <sheetFormatPr defaultColWidth="11.42578125" defaultRowHeight="12.75"/>
  <cols>
    <col min="1" max="1" width="3" customWidth="1"/>
    <col min="2" max="2" width="61.5703125" customWidth="1"/>
    <col min="3" max="3" width="2.28515625" customWidth="1"/>
    <col min="4" max="4" width="14.28515625" customWidth="1"/>
    <col min="5" max="5" width="0.7109375" customWidth="1"/>
    <col min="6" max="6" width="8" customWidth="1"/>
    <col min="7" max="7" width="0.42578125" customWidth="1"/>
    <col min="8" max="8" width="6.42578125" customWidth="1"/>
    <col min="9" max="9" width="3.5703125" customWidth="1"/>
    <col min="10" max="10" width="23.85546875" customWidth="1"/>
  </cols>
  <sheetData>
    <row r="1" spans="2:10" ht="6.75" customHeight="1"/>
    <row r="2" spans="2:10" ht="15">
      <c r="B2" s="80" t="s">
        <v>176</v>
      </c>
    </row>
    <row r="3" spans="2:10" ht="9.9499999999999993" customHeight="1"/>
    <row r="5" spans="2:10" ht="9.9499999999999993" customHeight="1"/>
    <row r="6" spans="2:10">
      <c r="C6" s="1"/>
    </row>
    <row r="7" spans="2:10" ht="12.75" customHeight="1">
      <c r="H7" s="1"/>
    </row>
    <row r="8" spans="2:10">
      <c r="B8" s="8" t="s">
        <v>177</v>
      </c>
      <c r="H8" s="1"/>
    </row>
    <row r="9" spans="2:10" ht="8.25" customHeight="1"/>
    <row r="10" spans="2:10">
      <c r="B10" s="82" t="s">
        <v>178</v>
      </c>
      <c r="C10" s="1"/>
      <c r="D10" s="26" t="s">
        <v>157</v>
      </c>
    </row>
    <row r="11" spans="2:10" ht="15" customHeight="1">
      <c r="B11" s="75" t="s">
        <v>179</v>
      </c>
      <c r="C11" s="1"/>
      <c r="D11" s="463"/>
      <c r="E11" s="464"/>
      <c r="G11" s="465"/>
      <c r="H11" s="9" t="s">
        <v>180</v>
      </c>
      <c r="J11" s="167"/>
    </row>
    <row r="12" spans="2:10" ht="15" customHeight="1">
      <c r="B12" s="75" t="s">
        <v>181</v>
      </c>
      <c r="C12" s="1"/>
      <c r="D12" s="463"/>
      <c r="E12" s="464"/>
      <c r="G12" s="465"/>
      <c r="H12" s="9" t="s">
        <v>182</v>
      </c>
      <c r="J12" s="167"/>
    </row>
    <row r="13" spans="2:10" ht="15" customHeight="1">
      <c r="B13" s="75" t="s">
        <v>183</v>
      </c>
      <c r="C13" s="1"/>
      <c r="D13" s="463"/>
      <c r="E13" s="464"/>
      <c r="G13" s="465"/>
      <c r="H13" s="9" t="s">
        <v>184</v>
      </c>
      <c r="J13" s="167"/>
    </row>
    <row r="14" spans="2:10" ht="15" customHeight="1">
      <c r="B14" s="75" t="s">
        <v>185</v>
      </c>
      <c r="C14" s="1"/>
      <c r="D14" s="309"/>
      <c r="E14" s="464"/>
      <c r="G14" s="465"/>
      <c r="H14" s="9" t="s">
        <v>186</v>
      </c>
      <c r="J14" s="167"/>
    </row>
    <row r="15" spans="2:10" ht="8.25" customHeight="1">
      <c r="J15" s="82"/>
    </row>
    <row r="16" spans="2:10">
      <c r="B16" s="82" t="s">
        <v>187</v>
      </c>
      <c r="C16" s="1"/>
      <c r="D16" s="26" t="s">
        <v>157</v>
      </c>
      <c r="J16" s="82"/>
    </row>
    <row r="17" spans="2:10" ht="15" customHeight="1">
      <c r="B17" s="75" t="s">
        <v>188</v>
      </c>
      <c r="C17" s="1"/>
      <c r="D17" s="463"/>
      <c r="E17" s="464"/>
      <c r="G17" s="465"/>
      <c r="H17" s="9" t="s">
        <v>189</v>
      </c>
      <c r="J17" s="167"/>
    </row>
    <row r="18" spans="2:10" ht="15" customHeight="1">
      <c r="B18" s="75" t="s">
        <v>181</v>
      </c>
      <c r="C18" s="1"/>
      <c r="D18" s="463"/>
      <c r="E18" s="464"/>
      <c r="G18" s="465"/>
      <c r="H18" s="9" t="s">
        <v>190</v>
      </c>
      <c r="J18" s="167"/>
    </row>
    <row r="19" spans="2:10" ht="15" customHeight="1">
      <c r="B19" s="75" t="s">
        <v>183</v>
      </c>
      <c r="C19" s="1"/>
      <c r="D19" s="463"/>
      <c r="E19" s="464"/>
      <c r="G19" s="465"/>
      <c r="H19" s="9" t="s">
        <v>191</v>
      </c>
      <c r="J19" s="167"/>
    </row>
    <row r="20" spans="2:10" ht="15" customHeight="1">
      <c r="B20" s="75" t="s">
        <v>192</v>
      </c>
      <c r="C20" s="1"/>
      <c r="D20" s="463"/>
      <c r="E20" s="464"/>
      <c r="G20" s="465"/>
      <c r="H20" s="9" t="s">
        <v>193</v>
      </c>
      <c r="J20" s="167"/>
    </row>
    <row r="21" spans="2:10" ht="8.25" customHeight="1">
      <c r="J21" s="82"/>
    </row>
    <row r="22" spans="2:10">
      <c r="B22" s="82" t="s">
        <v>194</v>
      </c>
      <c r="C22" s="1"/>
      <c r="D22" s="26" t="s">
        <v>157</v>
      </c>
      <c r="J22" s="82"/>
    </row>
    <row r="23" spans="2:10" ht="15" customHeight="1">
      <c r="B23" s="75" t="s">
        <v>179</v>
      </c>
      <c r="C23" s="1"/>
      <c r="D23" s="463"/>
      <c r="E23" s="464"/>
      <c r="G23" s="465"/>
      <c r="H23" s="9" t="s">
        <v>195</v>
      </c>
      <c r="J23" s="167"/>
    </row>
    <row r="24" spans="2:10" ht="15" customHeight="1">
      <c r="B24" s="75" t="s">
        <v>181</v>
      </c>
      <c r="C24" s="1"/>
      <c r="D24" s="463"/>
      <c r="E24" s="464"/>
      <c r="G24" s="465"/>
      <c r="H24" s="9" t="s">
        <v>196</v>
      </c>
      <c r="J24" s="167"/>
    </row>
    <row r="25" spans="2:10" ht="15" customHeight="1">
      <c r="B25" s="75" t="s">
        <v>183</v>
      </c>
      <c r="C25" s="1"/>
      <c r="D25" s="463"/>
      <c r="E25" s="464"/>
      <c r="G25" s="465"/>
      <c r="H25" s="9" t="s">
        <v>197</v>
      </c>
      <c r="J25" s="167"/>
    </row>
    <row r="26" spans="2:10">
      <c r="C26" s="1"/>
      <c r="D26" s="465"/>
      <c r="E26" s="465"/>
      <c r="G26" s="465"/>
      <c r="J26" s="82"/>
    </row>
    <row r="27" spans="2:10" ht="25.5">
      <c r="B27" s="120" t="s">
        <v>198</v>
      </c>
      <c r="C27" s="1"/>
      <c r="D27" s="465"/>
      <c r="E27" s="465"/>
      <c r="G27" s="465"/>
      <c r="J27" s="82"/>
    </row>
    <row r="28" spans="2:10" ht="8.25" customHeight="1">
      <c r="B28" s="26" t="s">
        <v>199</v>
      </c>
      <c r="C28" s="1"/>
      <c r="D28" s="465"/>
      <c r="E28" s="465"/>
      <c r="G28" s="465"/>
      <c r="J28" s="82"/>
    </row>
    <row r="29" spans="2:10">
      <c r="B29" s="75" t="s">
        <v>200</v>
      </c>
      <c r="C29" s="1"/>
      <c r="D29" s="26" t="s">
        <v>201</v>
      </c>
      <c r="F29" s="26" t="s">
        <v>34</v>
      </c>
      <c r="J29" s="82"/>
    </row>
    <row r="30" spans="2:10" ht="15" customHeight="1">
      <c r="B30" s="83" t="s">
        <v>202</v>
      </c>
      <c r="C30" s="1"/>
      <c r="D30" s="309"/>
      <c r="E30" s="466"/>
      <c r="F30" s="467" t="str">
        <f>IF(D30&gt;0,D30*100/(_EE01),"")</f>
        <v/>
      </c>
      <c r="G30" s="468"/>
      <c r="H30" s="9" t="s">
        <v>203</v>
      </c>
      <c r="I30" s="29"/>
      <c r="J30" s="167"/>
    </row>
    <row r="31" spans="2:10">
      <c r="B31" s="76" t="s">
        <v>204</v>
      </c>
      <c r="C31" s="1"/>
      <c r="D31" s="469"/>
      <c r="E31" s="469"/>
      <c r="F31" s="469"/>
      <c r="G31" s="469"/>
      <c r="J31" s="82"/>
    </row>
    <row r="32" spans="2:10" ht="11.25" customHeight="1">
      <c r="B32" s="8"/>
      <c r="C32" s="1"/>
      <c r="D32" s="469"/>
      <c r="E32" s="469"/>
      <c r="F32" s="381"/>
      <c r="G32" s="469"/>
      <c r="H32" s="469"/>
      <c r="J32" s="82"/>
    </row>
    <row r="33" spans="2:10">
      <c r="B33" s="83" t="s">
        <v>205</v>
      </c>
      <c r="C33" s="1"/>
      <c r="D33" s="26" t="s">
        <v>201</v>
      </c>
      <c r="F33" s="470" t="s">
        <v>34</v>
      </c>
      <c r="J33" s="82"/>
    </row>
    <row r="34" spans="2:10" ht="15" customHeight="1">
      <c r="B34" s="83" t="s">
        <v>206</v>
      </c>
      <c r="C34" s="1"/>
      <c r="D34" s="309"/>
      <c r="E34" s="466"/>
      <c r="F34" s="467" t="str">
        <f>IF(D34&gt;0,D34*100/(_EE01),"")</f>
        <v/>
      </c>
      <c r="G34" s="468"/>
      <c r="H34" s="301" t="s">
        <v>207</v>
      </c>
      <c r="I34" s="29"/>
      <c r="J34" s="167"/>
    </row>
    <row r="35" spans="2:10" ht="8.25" customHeight="1">
      <c r="C35" s="1"/>
      <c r="F35" s="381"/>
      <c r="J35" s="82"/>
    </row>
    <row r="36" spans="2:10">
      <c r="B36" s="75" t="s">
        <v>208</v>
      </c>
      <c r="C36" s="1"/>
      <c r="D36" s="26" t="s">
        <v>201</v>
      </c>
      <c r="F36" s="470" t="s">
        <v>34</v>
      </c>
      <c r="J36" s="82" t="str">
        <f>IF(AND(D37-D40-D41-D42-D43-D44&gt;0),"Bitte machen Sie Angaben zu LW05 - LW09","")</f>
        <v/>
      </c>
    </row>
    <row r="37" spans="2:10" ht="15" customHeight="1">
      <c r="B37" s="75" t="s">
        <v>209</v>
      </c>
      <c r="C37" s="1"/>
      <c r="D37" s="309"/>
      <c r="E37" s="466"/>
      <c r="F37" s="467" t="str">
        <f>IF(D37&gt;0,D37*100/(_EE01),"")</f>
        <v/>
      </c>
      <c r="G37" s="468"/>
      <c r="H37" s="9" t="s">
        <v>210</v>
      </c>
      <c r="I37" s="471"/>
      <c r="J37" s="82" t="str">
        <f>IF(D37-SUM(D40:D44)=0,"","Fehlerhinweis Summe aus LW05 bis LW09 entspricht nicht LW10")</f>
        <v/>
      </c>
    </row>
    <row r="38" spans="2:10" ht="8.25" customHeight="1">
      <c r="C38" s="1"/>
      <c r="F38" s="381"/>
      <c r="J38" s="82"/>
    </row>
    <row r="39" spans="2:10">
      <c r="B39" s="77" t="s">
        <v>211</v>
      </c>
      <c r="C39" s="1"/>
      <c r="D39" s="26" t="s">
        <v>201</v>
      </c>
      <c r="E39" s="82"/>
      <c r="F39" s="470" t="s">
        <v>34</v>
      </c>
      <c r="G39" s="82"/>
      <c r="J39" s="82"/>
    </row>
    <row r="40" spans="2:10" ht="15" customHeight="1">
      <c r="B40" s="78" t="s">
        <v>212</v>
      </c>
      <c r="C40" s="1"/>
      <c r="D40" s="309"/>
      <c r="E40" s="466"/>
      <c r="F40" s="467" t="str">
        <f>IF(D40&gt;0,D40*100/(_EE01),"")</f>
        <v/>
      </c>
      <c r="G40" s="466"/>
      <c r="H40" s="9" t="s">
        <v>213</v>
      </c>
      <c r="I40" s="29"/>
      <c r="J40" s="167"/>
    </row>
    <row r="41" spans="2:10" ht="15" customHeight="1">
      <c r="B41" s="78" t="s">
        <v>214</v>
      </c>
      <c r="C41" s="1"/>
      <c r="D41" s="309"/>
      <c r="E41" s="466"/>
      <c r="F41" s="467" t="str">
        <f>IF(D41&gt;0,D41*100/(_EE01),"")</f>
        <v/>
      </c>
      <c r="G41" s="466"/>
      <c r="H41" s="9" t="s">
        <v>215</v>
      </c>
      <c r="I41" s="29"/>
      <c r="J41" s="167"/>
    </row>
    <row r="42" spans="2:10" ht="15" customHeight="1">
      <c r="B42" s="78" t="s">
        <v>216</v>
      </c>
      <c r="C42" s="1"/>
      <c r="D42" s="309"/>
      <c r="E42" s="466"/>
      <c r="F42" s="467" t="str">
        <f>IF((D42&gt;0),D42*100/(_EE01),"")</f>
        <v/>
      </c>
      <c r="G42" s="466"/>
      <c r="H42" s="9" t="s">
        <v>217</v>
      </c>
      <c r="I42" s="29"/>
      <c r="J42" s="167"/>
    </row>
    <row r="43" spans="2:10" ht="15" customHeight="1">
      <c r="B43" s="78" t="s">
        <v>218</v>
      </c>
      <c r="C43" s="1"/>
      <c r="D43" s="309"/>
      <c r="E43" s="466"/>
      <c r="F43" s="467" t="str">
        <f>IF(D43&gt;0,D43*100/(_EE01),"")</f>
        <v/>
      </c>
      <c r="G43" s="466"/>
      <c r="H43" s="9" t="s">
        <v>219</v>
      </c>
      <c r="I43" s="29"/>
      <c r="J43" s="167"/>
    </row>
    <row r="44" spans="2:10" ht="15" customHeight="1">
      <c r="B44" s="78" t="s">
        <v>220</v>
      </c>
      <c r="C44" s="1"/>
      <c r="D44" s="309"/>
      <c r="E44" s="466"/>
      <c r="F44" s="467" t="str">
        <f>IF(D44&gt;0,D44*100/(_EE01),"")</f>
        <v/>
      </c>
      <c r="G44" s="466"/>
      <c r="H44" s="9" t="s">
        <v>221</v>
      </c>
      <c r="I44" s="29"/>
      <c r="J44" s="167"/>
    </row>
    <row r="45" spans="2:10">
      <c r="C45" s="1"/>
      <c r="D45" s="472"/>
      <c r="E45" s="469"/>
      <c r="F45" s="48"/>
      <c r="G45" s="469"/>
      <c r="J45" s="82"/>
    </row>
    <row r="46" spans="2:10">
      <c r="B46" s="8" t="s">
        <v>222</v>
      </c>
      <c r="C46" s="1"/>
      <c r="J46" s="82"/>
    </row>
    <row r="47" spans="2:10" ht="11.25" customHeight="1">
      <c r="C47" s="1"/>
      <c r="F47" s="1"/>
      <c r="H47" s="1"/>
      <c r="J47" s="82"/>
    </row>
    <row r="48" spans="2:10">
      <c r="B48" t="s">
        <v>223</v>
      </c>
      <c r="C48" s="1"/>
      <c r="D48" s="26" t="s">
        <v>224</v>
      </c>
      <c r="F48" s="1"/>
      <c r="H48" s="1"/>
      <c r="J48" s="82"/>
    </row>
    <row r="49" spans="2:10" ht="15" customHeight="1">
      <c r="B49" s="88" t="s">
        <v>225</v>
      </c>
      <c r="C49" s="1"/>
      <c r="D49" s="463"/>
      <c r="E49" s="464"/>
      <c r="G49" s="465"/>
      <c r="H49" s="9" t="s">
        <v>226</v>
      </c>
      <c r="I49" s="23" t="str">
        <f>IF(AND(_EE01&gt;0,_EN10=0),"Sie haben eigene Vermietungseinheiten!","")</f>
        <v/>
      </c>
      <c r="J49" s="167"/>
    </row>
    <row r="50" spans="2:10" ht="15.75" customHeight="1">
      <c r="B50" s="77" t="s">
        <v>227</v>
      </c>
      <c r="C50" s="1"/>
      <c r="D50" s="26" t="s">
        <v>224</v>
      </c>
      <c r="H50" s="1"/>
      <c r="I50" s="23" t="str">
        <f>IF(AND(_EE01&gt;0,_EN10=0),"Bitte machen Sie Angaben zu den Quadratmetern","")</f>
        <v/>
      </c>
      <c r="J50" s="82"/>
    </row>
    <row r="51" spans="2:10" ht="15" customHeight="1">
      <c r="B51" s="78" t="s">
        <v>228</v>
      </c>
      <c r="C51" s="1"/>
      <c r="D51" s="463"/>
      <c r="E51" s="464"/>
      <c r="G51" s="465"/>
      <c r="H51" s="9" t="s">
        <v>229</v>
      </c>
      <c r="J51" s="167"/>
    </row>
    <row r="52" spans="2:10" ht="12.75" customHeight="1">
      <c r="C52" s="1"/>
      <c r="H52" s="1"/>
      <c r="J52" s="82"/>
    </row>
    <row r="53" spans="2:10" ht="15" customHeight="1">
      <c r="B53" t="s">
        <v>230</v>
      </c>
      <c r="C53" s="1"/>
      <c r="D53" s="26" t="s">
        <v>224</v>
      </c>
      <c r="J53" s="82"/>
    </row>
    <row r="54" spans="2:10" ht="15" customHeight="1">
      <c r="B54" s="88" t="s">
        <v>225</v>
      </c>
      <c r="C54" s="1"/>
      <c r="D54" s="463"/>
      <c r="E54" s="464"/>
      <c r="G54" s="465"/>
      <c r="H54" s="9" t="s">
        <v>231</v>
      </c>
      <c r="I54" s="23" t="str">
        <f>IF(AND(_PE01&gt;0),"Sie haben durch Miete/Pacht erworbene Vermietungseinheiten!","")</f>
        <v/>
      </c>
      <c r="J54" s="167"/>
    </row>
    <row r="55" spans="2:10" ht="15" customHeight="1">
      <c r="B55" s="77" t="s">
        <v>227</v>
      </c>
      <c r="C55" s="1"/>
      <c r="D55" s="26" t="s">
        <v>224</v>
      </c>
      <c r="H55" s="1"/>
      <c r="I55" s="23" t="str">
        <f>IF(AND(_PE01&gt;0),"Bitte machen Sie Angaben zu den Qudratmetern","")</f>
        <v/>
      </c>
      <c r="J55" s="82"/>
    </row>
    <row r="56" spans="2:10" ht="15" customHeight="1">
      <c r="B56" s="78" t="s">
        <v>232</v>
      </c>
      <c r="C56" s="1"/>
      <c r="D56" s="463"/>
      <c r="E56" s="464"/>
      <c r="G56" s="465"/>
      <c r="H56" s="9" t="s">
        <v>233</v>
      </c>
      <c r="J56" s="167"/>
    </row>
    <row r="57" spans="2:10">
      <c r="C57" s="1"/>
      <c r="D57" s="1"/>
      <c r="E57" s="1"/>
      <c r="F57" s="1"/>
      <c r="G57" s="1"/>
      <c r="H57" s="1"/>
      <c r="J57" s="82"/>
    </row>
    <row r="58" spans="2:10">
      <c r="B58" s="8" t="s">
        <v>234</v>
      </c>
      <c r="C58" s="1"/>
      <c r="H58" s="1"/>
      <c r="J58" s="82"/>
    </row>
    <row r="59" spans="2:10">
      <c r="C59" s="1"/>
      <c r="D59" s="26" t="s">
        <v>157</v>
      </c>
      <c r="J59" s="82"/>
    </row>
    <row r="60" spans="2:10" ht="15" customHeight="1">
      <c r="B60" t="s">
        <v>235</v>
      </c>
      <c r="C60" s="1"/>
      <c r="D60" s="463"/>
      <c r="E60" s="464"/>
      <c r="G60" s="465"/>
      <c r="H60" s="9" t="s">
        <v>236</v>
      </c>
      <c r="J60" s="167"/>
    </row>
    <row r="61" spans="2:10" ht="15" customHeight="1">
      <c r="C61" s="1"/>
      <c r="J61" s="82"/>
    </row>
    <row r="62" spans="2:10">
      <c r="H62" s="1"/>
    </row>
    <row r="63" spans="2:10">
      <c r="H63" s="1"/>
    </row>
    <row r="64" spans="2:10">
      <c r="B64" s="82"/>
      <c r="C64" s="1"/>
      <c r="H64" s="1"/>
    </row>
    <row r="65" spans="2:8">
      <c r="B65" s="82"/>
      <c r="C65" s="1"/>
      <c r="H65" s="1"/>
    </row>
    <row r="66" spans="2:8">
      <c r="B66" s="1"/>
      <c r="C66" s="1"/>
      <c r="D66" s="1"/>
      <c r="E66" s="1"/>
      <c r="F66" s="1"/>
      <c r="G66" s="1"/>
      <c r="H66" s="1"/>
    </row>
    <row r="67" spans="2:8">
      <c r="B67" s="82"/>
      <c r="C67" s="1"/>
      <c r="D67" s="1"/>
      <c r="E67" s="1"/>
      <c r="F67" s="1"/>
      <c r="G67" s="1"/>
      <c r="H67" s="1"/>
    </row>
    <row r="68" spans="2:8">
      <c r="B68" s="82"/>
      <c r="C68" s="1"/>
      <c r="D68" s="1"/>
      <c r="E68" s="1"/>
      <c r="F68" s="1"/>
      <c r="G68" s="1"/>
      <c r="H68" s="1"/>
    </row>
    <row r="69" spans="2:8">
      <c r="C69" s="1"/>
      <c r="D69" s="1"/>
      <c r="E69" s="1"/>
      <c r="F69" s="1"/>
      <c r="G69" s="1"/>
      <c r="H69" s="1"/>
    </row>
    <row r="70" spans="2:8">
      <c r="C70" s="1"/>
      <c r="D70" s="1"/>
      <c r="E70" s="1"/>
      <c r="F70" s="1"/>
      <c r="G70" s="1"/>
      <c r="H70" s="1"/>
    </row>
    <row r="71" spans="2:8">
      <c r="C71" s="1"/>
      <c r="D71" s="1"/>
      <c r="E71" s="1"/>
      <c r="F71" s="1"/>
      <c r="G71" s="1"/>
      <c r="H71" s="1"/>
    </row>
    <row r="72" spans="2:8">
      <c r="D72" s="1"/>
      <c r="E72" s="1"/>
      <c r="F72" s="1"/>
      <c r="G72" s="1"/>
      <c r="H72" s="1"/>
    </row>
    <row r="73" spans="2:8">
      <c r="B73" s="1"/>
      <c r="C73" s="1"/>
      <c r="D73" s="1"/>
      <c r="E73" s="1"/>
      <c r="F73" s="1"/>
      <c r="G73" s="1"/>
      <c r="H73" s="1"/>
    </row>
    <row r="74" spans="2:8">
      <c r="D74" s="1"/>
      <c r="E74" s="1"/>
      <c r="F74" s="1"/>
      <c r="G74" s="1"/>
      <c r="H74" s="1"/>
    </row>
    <row r="75" spans="2:8">
      <c r="D75" s="1"/>
      <c r="E75" s="1"/>
      <c r="F75" s="1"/>
      <c r="G75" s="1"/>
      <c r="H75" s="1"/>
    </row>
    <row r="76" spans="2:8">
      <c r="D76" s="1"/>
      <c r="E76" s="1"/>
      <c r="F76" s="1"/>
      <c r="G76" s="1"/>
      <c r="H76" s="1"/>
    </row>
    <row r="77" spans="2:8">
      <c r="D77" s="1"/>
      <c r="E77" s="1"/>
      <c r="F77" s="1"/>
      <c r="G77" s="1"/>
      <c r="H77" s="1"/>
    </row>
    <row r="78" spans="2:8">
      <c r="D78" s="1"/>
      <c r="E78" s="1"/>
      <c r="F78" s="1"/>
      <c r="G78" s="1"/>
      <c r="H78" s="1"/>
    </row>
    <row r="79" spans="2:8">
      <c r="D79" s="1"/>
      <c r="E79" s="1"/>
      <c r="F79" s="1"/>
      <c r="G79" s="1"/>
      <c r="H79" s="1"/>
    </row>
  </sheetData>
  <sheetProtection password="DEA8" sheet="1" objects="1" scenarios="1"/>
  <phoneticPr fontId="0" type="noConversion"/>
  <dataValidations xWindow="615" yWindow="413" count="11">
    <dataValidation type="decimal" operator="greaterThan" allowBlank="1" showInputMessage="1" showErrorMessage="1" errorTitle="Fehler" error="Ihre Eingabe muss numerisch und darf nicht &quot;0&quot; sein!" sqref="D11:E14 D17:E20 D23:E28 G11:G14 G17:G20 G23:G28" xr:uid="{00000000-0002-0000-0200-000000000000}">
      <formula1>0</formula1>
    </dataValidation>
    <dataValidation type="decimal" operator="greaterThan" allowBlank="1" showInputMessage="1" showErrorMessage="1" errorTitle="Kündigungsqoute" error="Angabe =0 ist aus statitischen Gründen nicht zulässig!_x000a_Angabe muss numerisch sein!" sqref="D34:E34 G34 G30:G31 D30:E32 G32:H32" xr:uid="{00000000-0002-0000-0200-000001000000}">
      <formula1>0</formula1>
    </dataValidation>
    <dataValidation allowBlank="1" showErrorMessage="1" errorTitle="Leerstand Modernisierung" error="Ihre Eingabe muss zwischen 0 und 100 liegen" sqref="D40:E40 G40" xr:uid="{00000000-0002-0000-0200-000002000000}"/>
    <dataValidation allowBlank="1" showErrorMessage="1" errorTitle="Leerstand Abriss" error="Ihre Engabe muss zwischen 0 und 100 liegen" sqref="D41:E41 G41" xr:uid="{00000000-0002-0000-0200-000003000000}"/>
    <dataValidation allowBlank="1" showErrorMessage="1" errorTitle="Leerstand Gesamt" error="Ihre Eingabe muss zwischen 0 und 100 liegen" sqref="D37:E37 G37" xr:uid="{00000000-0002-0000-0200-000004000000}"/>
    <dataValidation allowBlank="1" showErrorMessage="1" errorTitle="Leerstand Verkauf" error="Ihre Eingabe muss zwischen 0 und 100 liegen" sqref="D42:E42 G42" xr:uid="{00000000-0002-0000-0200-000005000000}"/>
    <dataValidation allowBlank="1" showErrorMessage="1" errorTitle="Leerstand Vermietungsschwierigk." error="Ihre Eingabe muss zwischen 0 und 100 liegen" sqref="D43:E43 G43" xr:uid="{00000000-0002-0000-0200-000006000000}"/>
    <dataValidation allowBlank="1" showErrorMessage="1" errorTitle="Leerstand Stilllegung" error="Ihre Eingabe muss zwischen 0 und 100 liegen" sqref="D44:E44 G44" xr:uid="{00000000-0002-0000-0200-000007000000}"/>
    <dataValidation operator="greaterThan" allowBlank="1" showInputMessage="1" showErrorMessage="1" errorTitle="Kündigungsqoute" error="Angabe =0 ist aus statitischen Gründen nicht zulässig!_x000a_Angabe muss numerisch sein!" sqref="F34 F30:F31" xr:uid="{00000000-0002-0000-0200-000008000000}"/>
    <dataValidation allowBlank="1" showInputMessage="1" showErrorMessage="1" errorTitle="Leerstand Gesamt" error="Ihre Eingabe muss zwischen 0 und 100 liegen" sqref="F37 J42 F41:F44" xr:uid="{00000000-0002-0000-0200-000009000000}"/>
    <dataValidation allowBlank="1" showInputMessage="1" showErrorMessage="1" errorTitle="Leerstand Gesamt" error="Ihre Eingabe muss zwischen 0 und 100 liegen" prompt="_x000a_" sqref="F40" xr:uid="{00000000-0002-0000-0200-00000A000000}"/>
  </dataValidations>
  <pageMargins left="0.78740157499999996" right="0.4" top="0.66" bottom="0.69" header="0.4921259845" footer="0.22"/>
  <pageSetup paperSize="9" scale="74" orientation="portrait" horizontalDpi="4294967292" verticalDpi="300" r:id="rId1"/>
  <headerFooter alignWithMargins="0">
    <oddFooter>&amp;C&amp;"Arial,Fett"Teil I - Seite 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0">
    <pageSetUpPr fitToPage="1"/>
  </sheetPr>
  <dimension ref="B2:H89"/>
  <sheetViews>
    <sheetView showGridLines="0" zoomScaleNormal="100" workbookViewId="0">
      <selection activeCell="D7" sqref="D7"/>
    </sheetView>
  </sheetViews>
  <sheetFormatPr defaultColWidth="11.42578125" defaultRowHeight="12.75"/>
  <cols>
    <col min="1" max="1" width="4.28515625" customWidth="1"/>
    <col min="2" max="2" width="72.28515625" customWidth="1"/>
    <col min="3" max="3" width="1.28515625" customWidth="1"/>
    <col min="4" max="4" width="16.7109375" customWidth="1"/>
    <col min="5" max="5" width="5.5703125" bestFit="1" customWidth="1"/>
    <col min="6" max="6" width="3.28515625" customWidth="1"/>
    <col min="7" max="7" width="30.5703125" customWidth="1"/>
    <col min="8" max="8" width="4.28515625" customWidth="1"/>
  </cols>
  <sheetData>
    <row r="2" spans="2:8" ht="15">
      <c r="B2" s="80" t="s">
        <v>237</v>
      </c>
    </row>
    <row r="3" spans="2:8" ht="9.9499999999999993" customHeight="1"/>
    <row r="4" spans="2:8">
      <c r="B4" s="11" t="s">
        <v>238</v>
      </c>
    </row>
    <row r="5" spans="2:8" ht="9.9499999999999993" customHeight="1"/>
    <row r="6" spans="2:8">
      <c r="B6" s="8" t="s">
        <v>239</v>
      </c>
      <c r="C6" s="1"/>
      <c r="D6" s="26" t="str">
        <f>IF(_WAEH=2,"volle DM","volle EURO")</f>
        <v>volle EURO</v>
      </c>
      <c r="H6" s="1"/>
    </row>
    <row r="7" spans="2:8" ht="15" customHeight="1">
      <c r="B7" t="s">
        <v>240</v>
      </c>
      <c r="D7" s="463"/>
      <c r="E7" s="9" t="s">
        <v>241</v>
      </c>
      <c r="G7" s="167"/>
    </row>
    <row r="8" spans="2:8" ht="9.9499999999999993" customHeight="1">
      <c r="G8" s="88"/>
    </row>
    <row r="9" spans="2:8">
      <c r="B9" s="82" t="s">
        <v>242</v>
      </c>
      <c r="D9" s="26" t="str">
        <f>IF(_WAEH=2,"volle DM","volle EURO")</f>
        <v>volle EURO</v>
      </c>
      <c r="G9" s="88"/>
    </row>
    <row r="10" spans="2:8" hidden="1">
      <c r="B10" s="82" t="s">
        <v>243</v>
      </c>
      <c r="D10" s="473"/>
      <c r="E10" s="9" t="s">
        <v>244</v>
      </c>
      <c r="G10" s="88"/>
    </row>
    <row r="11" spans="2:8" ht="15" customHeight="1">
      <c r="B11" s="26" t="s">
        <v>245</v>
      </c>
      <c r="D11" s="463"/>
      <c r="E11" s="9" t="s">
        <v>246</v>
      </c>
      <c r="G11" s="167"/>
    </row>
    <row r="12" spans="2:8">
      <c r="B12" s="82"/>
      <c r="G12" s="88"/>
    </row>
    <row r="13" spans="2:8">
      <c r="B13" s="8" t="s">
        <v>247</v>
      </c>
      <c r="D13" s="26" t="str">
        <f>IF(_WAEH=2,"volle DM","volle EURO")</f>
        <v>volle EURO</v>
      </c>
      <c r="G13" s="88"/>
    </row>
    <row r="14" spans="2:8">
      <c r="B14" s="8"/>
      <c r="D14" s="26"/>
      <c r="G14" s="88"/>
    </row>
    <row r="15" spans="2:8" ht="12.75" customHeight="1">
      <c r="B15" t="s">
        <v>248</v>
      </c>
      <c r="D15" s="26" t="str">
        <f>IF(_WAEH=2,"volle DM","volle EURO")</f>
        <v>volle EURO</v>
      </c>
      <c r="G15" s="88"/>
    </row>
    <row r="16" spans="2:8" ht="15" customHeight="1">
      <c r="B16" s="26" t="s">
        <v>245</v>
      </c>
      <c r="D16" s="463"/>
      <c r="E16" s="9" t="s">
        <v>249</v>
      </c>
      <c r="G16" s="167"/>
    </row>
    <row r="17" spans="2:8" ht="9" customHeight="1">
      <c r="B17" s="26"/>
      <c r="D17" s="465"/>
      <c r="G17" s="88"/>
    </row>
    <row r="18" spans="2:8" ht="12.75" customHeight="1">
      <c r="B18" s="82" t="s">
        <v>250</v>
      </c>
      <c r="D18" s="26" t="str">
        <f>IF(_WAEH=2,"volle DM","volle EURO")</f>
        <v>volle EURO</v>
      </c>
      <c r="G18" s="88"/>
    </row>
    <row r="19" spans="2:8" ht="12.75" hidden="1" customHeight="1">
      <c r="B19" s="82" t="s">
        <v>243</v>
      </c>
      <c r="D19" s="473"/>
      <c r="E19" s="9" t="s">
        <v>251</v>
      </c>
      <c r="G19" s="88"/>
    </row>
    <row r="20" spans="2:8" ht="15" customHeight="1">
      <c r="B20" s="26" t="s">
        <v>245</v>
      </c>
      <c r="D20" s="463"/>
      <c r="E20" s="9" t="s">
        <v>252</v>
      </c>
      <c r="G20" s="167"/>
    </row>
    <row r="21" spans="2:8" ht="12.75" customHeight="1">
      <c r="B21" s="26"/>
      <c r="D21" s="474"/>
      <c r="E21" s="97"/>
      <c r="G21" s="88"/>
    </row>
    <row r="22" spans="2:8" ht="15" customHeight="1">
      <c r="B22" t="s">
        <v>253</v>
      </c>
      <c r="D22" s="463"/>
      <c r="E22" s="9" t="s">
        <v>254</v>
      </c>
      <c r="G22" s="167"/>
      <c r="H22" s="1"/>
    </row>
    <row r="23" spans="2:8" ht="15.75" customHeight="1">
      <c r="B23" s="8" t="s">
        <v>255</v>
      </c>
      <c r="G23" s="88"/>
    </row>
    <row r="24" spans="2:8" ht="16.5" customHeight="1">
      <c r="B24" s="26" t="s">
        <v>256</v>
      </c>
      <c r="G24" s="88"/>
    </row>
    <row r="25" spans="2:8" ht="12" customHeight="1">
      <c r="B25" s="26"/>
      <c r="D25" s="26" t="str">
        <f>IF(_WAEH=2,"volle DM","volle EURO")</f>
        <v>volle EURO</v>
      </c>
      <c r="E25" s="23" t="str">
        <f>IF((_AV15+_AV16)&gt;_AV08,"ACHTUNG - die einzelnen Buchwerte AV15 und AV 16 können nicht größer sein als der Buchwert gesamt - AV08","")</f>
        <v/>
      </c>
      <c r="G25" s="88"/>
    </row>
    <row r="26" spans="2:8" ht="15" customHeight="1">
      <c r="B26" s="475" t="s">
        <v>257</v>
      </c>
      <c r="C26" s="1"/>
      <c r="D26" s="309"/>
      <c r="E26" s="301" t="s">
        <v>258</v>
      </c>
      <c r="G26" s="167"/>
    </row>
    <row r="27" spans="2:8" ht="15" customHeight="1">
      <c r="B27" s="78" t="s">
        <v>259</v>
      </c>
      <c r="D27" s="309"/>
      <c r="E27" s="301" t="s">
        <v>260</v>
      </c>
      <c r="G27" s="167"/>
    </row>
    <row r="28" spans="2:8" ht="15" hidden="1" customHeight="1">
      <c r="B28" s="475" t="s">
        <v>261</v>
      </c>
      <c r="D28" s="309"/>
      <c r="E28" s="301" t="s">
        <v>262</v>
      </c>
      <c r="F28" s="23" t="str">
        <f>IF(AND(_AV17&lt;&gt;"",_AV17&gt;_AV15),"AV17 kann nicht größer sein als AV15","")</f>
        <v/>
      </c>
      <c r="G28" s="167"/>
    </row>
    <row r="29" spans="2:8" ht="12.75" hidden="1" customHeight="1">
      <c r="B29" s="476" t="s">
        <v>263</v>
      </c>
      <c r="C29" s="1"/>
      <c r="D29" s="477"/>
      <c r="E29" s="301" t="s">
        <v>264</v>
      </c>
      <c r="G29" s="88"/>
    </row>
    <row r="30" spans="2:8" ht="12.75" hidden="1" customHeight="1">
      <c r="B30" s="476" t="s">
        <v>265</v>
      </c>
      <c r="C30" s="1"/>
      <c r="D30" s="477"/>
      <c r="E30" s="301" t="s">
        <v>266</v>
      </c>
      <c r="G30" s="88"/>
    </row>
    <row r="31" spans="2:8" ht="7.5" customHeight="1">
      <c r="G31" s="88"/>
    </row>
    <row r="32" spans="2:8" ht="12.75" customHeight="1">
      <c r="B32" t="s">
        <v>267</v>
      </c>
      <c r="D32" s="26" t="str">
        <f>IF(_WAEH=2,"volle DM","volle EURO")</f>
        <v>volle EURO</v>
      </c>
      <c r="G32" s="88"/>
    </row>
    <row r="33" spans="2:8" ht="15" customHeight="1">
      <c r="B33" s="26" t="s">
        <v>268</v>
      </c>
      <c r="D33" s="463"/>
      <c r="E33" s="9" t="s">
        <v>269</v>
      </c>
      <c r="G33" s="167"/>
    </row>
    <row r="34" spans="2:8">
      <c r="B34" s="26" t="s">
        <v>270</v>
      </c>
      <c r="D34" s="48"/>
      <c r="E34" s="48"/>
      <c r="G34" s="88"/>
    </row>
    <row r="35" spans="2:8" ht="16.5" customHeight="1">
      <c r="B35" s="8" t="s">
        <v>227</v>
      </c>
      <c r="D35" s="26" t="str">
        <f>IF(_WAEH=2,"volle DM","volle EURO")</f>
        <v>volle EURO</v>
      </c>
      <c r="E35" s="69"/>
      <c r="G35" s="88"/>
    </row>
    <row r="36" spans="2:8" ht="15" customHeight="1">
      <c r="B36" s="478" t="s">
        <v>271</v>
      </c>
      <c r="C36" s="1"/>
      <c r="D36" s="309"/>
      <c r="E36" s="301" t="s">
        <v>272</v>
      </c>
      <c r="G36" s="167"/>
    </row>
    <row r="37" spans="2:8" ht="12.75" customHeight="1">
      <c r="G37" s="88"/>
    </row>
    <row r="38" spans="2:8" ht="12.75" customHeight="1">
      <c r="B38" s="8" t="s">
        <v>273</v>
      </c>
      <c r="D38" s="26" t="str">
        <f>IF(_WAEH=2,"volle DM","volle EURO")</f>
        <v>volle EURO</v>
      </c>
      <c r="G38" s="88"/>
    </row>
    <row r="39" spans="2:8" ht="15" customHeight="1">
      <c r="B39" t="s">
        <v>274</v>
      </c>
      <c r="D39" s="463"/>
      <c r="E39" s="9" t="s">
        <v>275</v>
      </c>
      <c r="G39" s="167"/>
    </row>
    <row r="40" spans="2:8">
      <c r="G40" s="88"/>
      <c r="H40" s="1"/>
    </row>
    <row r="41" spans="2:8">
      <c r="B41" s="8" t="s">
        <v>276</v>
      </c>
      <c r="D41" s="26" t="str">
        <f>IF(_WAEH=2,"volle DM","volle EURO")</f>
        <v>volle EURO</v>
      </c>
      <c r="G41" s="88"/>
      <c r="H41" s="1"/>
    </row>
    <row r="42" spans="2:8" ht="15" customHeight="1">
      <c r="B42" t="s">
        <v>277</v>
      </c>
      <c r="D42" s="463"/>
      <c r="E42" s="9" t="s">
        <v>278</v>
      </c>
      <c r="G42" s="167"/>
      <c r="H42" s="1"/>
    </row>
    <row r="43" spans="2:8">
      <c r="G43" s="88"/>
      <c r="H43" s="1"/>
    </row>
    <row r="44" spans="2:8">
      <c r="B44" s="11" t="s">
        <v>279</v>
      </c>
      <c r="G44" s="88"/>
      <c r="H44" s="1"/>
    </row>
    <row r="45" spans="2:8">
      <c r="G45" s="88"/>
      <c r="H45" s="1"/>
    </row>
    <row r="46" spans="2:8">
      <c r="B46" t="s">
        <v>280</v>
      </c>
      <c r="D46" s="26" t="str">
        <f>IF(_WAEH=2,"volle DM","volle EURO")</f>
        <v>volle EURO</v>
      </c>
      <c r="G46" s="88"/>
      <c r="H46" s="1"/>
    </row>
    <row r="47" spans="2:8" ht="15" customHeight="1">
      <c r="B47" s="26" t="s">
        <v>281</v>
      </c>
      <c r="D47" s="463"/>
      <c r="E47" s="9" t="s">
        <v>282</v>
      </c>
      <c r="G47" s="167"/>
      <c r="H47" s="1"/>
    </row>
    <row r="48" spans="2:8">
      <c r="G48" s="88"/>
      <c r="H48" s="1"/>
    </row>
    <row r="49" spans="2:8">
      <c r="B49" t="s">
        <v>283</v>
      </c>
      <c r="D49" s="26" t="str">
        <f>IF(_WAEH=2,"volle DM","volle EURO")</f>
        <v>volle EURO</v>
      </c>
      <c r="G49" s="88"/>
      <c r="H49" s="1"/>
    </row>
    <row r="50" spans="2:8" ht="15" customHeight="1">
      <c r="B50" s="26" t="s">
        <v>284</v>
      </c>
      <c r="D50" s="463"/>
      <c r="E50" s="9" t="s">
        <v>285</v>
      </c>
      <c r="G50" s="167"/>
    </row>
    <row r="51" spans="2:8" ht="14.25" customHeight="1">
      <c r="D51" s="465"/>
      <c r="G51" s="88"/>
    </row>
    <row r="52" spans="2:8" ht="15" customHeight="1">
      <c r="B52" t="s">
        <v>286</v>
      </c>
      <c r="G52" s="88"/>
      <c r="H52" s="1"/>
    </row>
    <row r="53" spans="2:8">
      <c r="B53" s="26" t="s">
        <v>287</v>
      </c>
      <c r="D53" s="26" t="str">
        <f>IF(_WAEH=2,"volle DM","volle EURO")</f>
        <v>volle EURO</v>
      </c>
      <c r="G53" s="88"/>
      <c r="H53" s="1"/>
    </row>
    <row r="54" spans="2:8" ht="15" customHeight="1">
      <c r="B54" s="478" t="s">
        <v>288</v>
      </c>
      <c r="C54" s="1"/>
      <c r="D54" s="309"/>
      <c r="E54" s="301" t="s">
        <v>289</v>
      </c>
      <c r="G54" s="167"/>
      <c r="H54" s="1"/>
    </row>
    <row r="55" spans="2:8" hidden="1">
      <c r="B55" s="478" t="s">
        <v>290</v>
      </c>
      <c r="C55" s="1"/>
      <c r="D55" s="309"/>
      <c r="E55" s="301" t="s">
        <v>291</v>
      </c>
      <c r="G55" s="88"/>
      <c r="H55" s="1"/>
    </row>
    <row r="56" spans="2:8" ht="15" hidden="1" customHeight="1">
      <c r="B56" s="478" t="s">
        <v>292</v>
      </c>
      <c r="C56" s="1"/>
      <c r="D56" s="309"/>
      <c r="E56" s="301" t="s">
        <v>293</v>
      </c>
      <c r="G56" s="167"/>
      <c r="H56" s="1"/>
    </row>
    <row r="57" spans="2:8">
      <c r="G57" s="82"/>
      <c r="H57" s="1"/>
    </row>
    <row r="58" spans="2:8" ht="13.5" thickBot="1">
      <c r="B58" s="11" t="s">
        <v>294</v>
      </c>
      <c r="D58" s="26" t="str">
        <f>IF(_WAEH=2,"volle DM","volle EURO")</f>
        <v>volle EURO</v>
      </c>
      <c r="G58" s="82"/>
      <c r="H58" s="1"/>
    </row>
    <row r="59" spans="2:8" ht="15" customHeight="1" thickBot="1">
      <c r="B59" t="s">
        <v>295</v>
      </c>
      <c r="D59" s="22" t="str">
        <f>IF(AND(ISBLANK(_AV10),ISBLANK(_UV10),ISBLANK(_UV20)),"",_AV10+_UV10+_UV20)</f>
        <v/>
      </c>
      <c r="E59" s="9" t="s">
        <v>296</v>
      </c>
      <c r="H59" s="1"/>
    </row>
    <row r="60" spans="2:8">
      <c r="H60" s="1"/>
    </row>
    <row r="61" spans="2:8">
      <c r="H61" s="1"/>
    </row>
    <row r="62" spans="2:8">
      <c r="C62" s="1"/>
      <c r="H62" s="1"/>
    </row>
    <row r="63" spans="2:8">
      <c r="C63" s="1"/>
      <c r="H63" s="1"/>
    </row>
    <row r="64" spans="2:8">
      <c r="C64" s="1"/>
      <c r="H64" s="1"/>
    </row>
    <row r="65" spans="2:8">
      <c r="C65" s="1"/>
      <c r="H65" s="1"/>
    </row>
    <row r="66" spans="2:8">
      <c r="C66" s="1"/>
      <c r="H66" s="1"/>
    </row>
    <row r="67" spans="2:8">
      <c r="C67" s="1"/>
      <c r="H67" s="1"/>
    </row>
    <row r="68" spans="2:8">
      <c r="C68" s="1"/>
      <c r="H68" s="1"/>
    </row>
    <row r="69" spans="2:8">
      <c r="C69" s="1"/>
      <c r="H69" s="1"/>
    </row>
    <row r="70" spans="2:8">
      <c r="C70" s="1"/>
      <c r="H70" s="1"/>
    </row>
    <row r="71" spans="2:8">
      <c r="C71" s="1"/>
      <c r="H71" s="1"/>
    </row>
    <row r="72" spans="2:8">
      <c r="C72" s="1"/>
      <c r="H72" s="1"/>
    </row>
    <row r="73" spans="2:8">
      <c r="C73" s="1"/>
      <c r="H73" s="1"/>
    </row>
    <row r="74" spans="2:8">
      <c r="C74" s="1"/>
      <c r="H74" s="1"/>
    </row>
    <row r="75" spans="2:8">
      <c r="C75" s="1"/>
      <c r="H75" s="1"/>
    </row>
    <row r="76" spans="2:8">
      <c r="C76" s="1"/>
      <c r="D76" s="1"/>
      <c r="E76" s="1"/>
      <c r="H76" s="1"/>
    </row>
    <row r="77" spans="2:8">
      <c r="C77" s="1"/>
      <c r="D77" s="1"/>
      <c r="E77" s="1"/>
      <c r="F77" s="1"/>
      <c r="H77" s="1"/>
    </row>
    <row r="78" spans="2:8">
      <c r="B78" s="82"/>
      <c r="C78" s="1"/>
      <c r="D78" s="1"/>
      <c r="E78" s="1"/>
      <c r="F78" s="1"/>
      <c r="G78" s="82"/>
      <c r="H78" s="1"/>
    </row>
    <row r="79" spans="2:8">
      <c r="C79" s="1"/>
      <c r="D79" s="1"/>
      <c r="E79" s="1"/>
      <c r="F79" s="1"/>
      <c r="H79" s="1"/>
    </row>
    <row r="80" spans="2:8">
      <c r="C80" s="1"/>
      <c r="D80" s="1"/>
      <c r="E80" s="1"/>
      <c r="F80" s="1"/>
      <c r="H80" s="1"/>
    </row>
    <row r="81" spans="2:8">
      <c r="C81" s="1"/>
      <c r="D81" s="1"/>
      <c r="E81" s="1"/>
      <c r="F81" s="1"/>
      <c r="H81" s="1"/>
    </row>
    <row r="82" spans="2:8">
      <c r="D82" s="1"/>
      <c r="E82" s="1"/>
      <c r="F82" s="1"/>
    </row>
    <row r="83" spans="2:8">
      <c r="B83" s="1"/>
      <c r="C83" s="1"/>
      <c r="D83" s="1"/>
      <c r="E83" s="1"/>
      <c r="F83" s="1"/>
      <c r="G83" s="1"/>
      <c r="H83" s="1"/>
    </row>
    <row r="84" spans="2:8">
      <c r="D84" s="1"/>
      <c r="E84" s="1"/>
      <c r="F84" s="1"/>
    </row>
    <row r="85" spans="2:8">
      <c r="D85" s="1"/>
      <c r="E85" s="1"/>
      <c r="F85" s="1"/>
    </row>
    <row r="86" spans="2:8">
      <c r="D86" s="1"/>
      <c r="E86" s="1"/>
      <c r="F86" s="1"/>
    </row>
    <row r="87" spans="2:8">
      <c r="D87" s="1"/>
      <c r="E87" s="1"/>
      <c r="F87" s="1"/>
    </row>
    <row r="88" spans="2:8">
      <c r="F88" s="1"/>
    </row>
    <row r="89" spans="2:8">
      <c r="F89" s="1"/>
    </row>
  </sheetData>
  <sheetProtection password="DEA8" sheet="1"/>
  <phoneticPr fontId="0" type="noConversion"/>
  <dataValidations count="5">
    <dataValidation type="decimal" operator="greaterThan" allowBlank="1" showInputMessage="1" showErrorMessage="1" errorTitle="Fehler" error="Die Eingabe muss numerisch sein und darf nicht &quot;0&quot; sein" sqref="D10 D42 D16:D17 D54 D29:D30 D19:D22 D26 D51" xr:uid="{00000000-0002-0000-0300-000000000000}">
      <formula1>0</formula1>
    </dataValidation>
    <dataValidation operator="greaterThan" allowBlank="1" showInputMessage="1" showErrorMessage="1" sqref="D47" xr:uid="{00000000-0002-0000-0300-000001000000}"/>
    <dataValidation operator="greaterThan" allowBlank="1" showInputMessage="1" showErrorMessage="1" errorTitle="Fehler" error="Die Eingabe muss numerisch sein und darf nicht &quot;0&quot; sein" sqref="D55:D56 D33 D7 D11 D39" xr:uid="{00000000-0002-0000-0300-000002000000}"/>
    <dataValidation type="decimal" operator="greaterThanOrEqual" allowBlank="1" showInputMessage="1" showErrorMessage="1" errorTitle="Fehler" error="Die Eingabe muss numerisch sein und darf nicht &quot;0&quot; sein" sqref="D36" xr:uid="{00000000-0002-0000-0300-000003000000}">
      <formula1>0</formula1>
    </dataValidation>
    <dataValidation errorStyle="information" operator="greaterThan" allowBlank="1" showInputMessage="1" showErrorMessage="1" sqref="D50" xr:uid="{00000000-0002-0000-0300-000004000000}"/>
  </dataValidations>
  <pageMargins left="0.78740157499999996" right="0.34" top="0.69" bottom="0.984251969" header="0.4921259845" footer="0.4921259845"/>
  <pageSetup paperSize="9" scale="70" orientation="portrait" horizontalDpi="4294967292" r:id="rId1"/>
  <headerFooter alignWithMargins="0">
    <oddFooter>&amp;C&amp;"Arial,Fett"Teil I - Seite 3</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1">
    <pageSetUpPr fitToPage="1"/>
  </sheetPr>
  <dimension ref="B2:N91"/>
  <sheetViews>
    <sheetView showGridLines="0" zoomScaleNormal="100" workbookViewId="0">
      <selection activeCell="E8" sqref="E8"/>
    </sheetView>
  </sheetViews>
  <sheetFormatPr defaultColWidth="11.42578125" defaultRowHeight="12.75"/>
  <cols>
    <col min="1" max="1" width="3.7109375" customWidth="1"/>
    <col min="2" max="2" width="1.5703125" bestFit="1" customWidth="1"/>
    <col min="3" max="3" width="50.7109375" customWidth="1"/>
    <col min="4" max="4" width="4.28515625" customWidth="1"/>
    <col min="5" max="5" width="16.7109375" customWidth="1"/>
    <col min="6" max="6" width="6.7109375" customWidth="1"/>
    <col min="7" max="7" width="1.85546875" customWidth="1"/>
    <col min="8" max="8" width="20.28515625" customWidth="1"/>
    <col min="9" max="9" width="5.85546875" customWidth="1"/>
    <col min="10" max="10" width="1.42578125" customWidth="1"/>
    <col min="11" max="11" width="21.140625" customWidth="1"/>
    <col min="12" max="12" width="6.5703125" customWidth="1"/>
    <col min="13" max="13" width="3.42578125" customWidth="1"/>
    <col min="14" max="14" width="19.7109375" customWidth="1"/>
  </cols>
  <sheetData>
    <row r="2" spans="2:9" ht="15">
      <c r="B2" s="80" t="s">
        <v>297</v>
      </c>
    </row>
    <row r="3" spans="2:9" ht="9.9499999999999993" customHeight="1"/>
    <row r="4" spans="2:9">
      <c r="B4" s="11" t="s">
        <v>298</v>
      </c>
    </row>
    <row r="5" spans="2:9" hidden="1">
      <c r="C5" s="82" t="s">
        <v>299</v>
      </c>
      <c r="E5" t="str">
        <f>IF(_WAEH=2,"volle DM","volle EURO")</f>
        <v>volle EURO</v>
      </c>
    </row>
    <row r="6" spans="2:9" hidden="1">
      <c r="C6" t="s">
        <v>300</v>
      </c>
      <c r="E6" s="477"/>
      <c r="F6" s="9" t="s">
        <v>301</v>
      </c>
    </row>
    <row r="7" spans="2:9">
      <c r="E7" s="26" t="str">
        <f>IF(_WAEH=2,"volle DM","volle EURO")</f>
        <v>volle EURO</v>
      </c>
      <c r="F7" s="1"/>
    </row>
    <row r="8" spans="2:9" ht="15" customHeight="1">
      <c r="C8" t="s">
        <v>302</v>
      </c>
      <c r="E8" s="309"/>
      <c r="F8" s="9" t="s">
        <v>303</v>
      </c>
      <c r="H8" s="167"/>
    </row>
    <row r="9" spans="2:9" ht="6.75" customHeight="1">
      <c r="E9" s="479"/>
      <c r="F9" s="244"/>
      <c r="G9" s="244"/>
      <c r="H9" s="317"/>
      <c r="I9" s="244"/>
    </row>
    <row r="10" spans="2:9" ht="15" customHeight="1">
      <c r="C10" t="s">
        <v>304</v>
      </c>
    </row>
    <row r="11" spans="2:9" ht="15" customHeight="1">
      <c r="C11" s="82" t="s">
        <v>54</v>
      </c>
      <c r="E11" s="309"/>
      <c r="F11" s="301" t="s">
        <v>305</v>
      </c>
      <c r="H11" s="167"/>
    </row>
    <row r="12" spans="2:9" ht="15" customHeight="1">
      <c r="C12" s="82" t="s">
        <v>56</v>
      </c>
      <c r="E12" s="309"/>
      <c r="F12" s="301" t="s">
        <v>55</v>
      </c>
      <c r="H12" s="167"/>
    </row>
    <row r="13" spans="2:9" ht="15" customHeight="1">
      <c r="C13" s="82" t="s">
        <v>58</v>
      </c>
      <c r="E13" s="309"/>
      <c r="F13" s="301" t="s">
        <v>57</v>
      </c>
      <c r="H13" s="167"/>
    </row>
    <row r="14" spans="2:9" ht="3" customHeight="1"/>
    <row r="15" spans="2:9" ht="15" customHeight="1">
      <c r="C15" s="1" t="s">
        <v>172</v>
      </c>
      <c r="E15" s="480">
        <f>SUM(E11:E13)</f>
        <v>0</v>
      </c>
      <c r="F15" s="9" t="s">
        <v>306</v>
      </c>
      <c r="H15" s="317"/>
    </row>
    <row r="16" spans="2:9" ht="6" customHeight="1">
      <c r="E16" s="465"/>
    </row>
    <row r="17" spans="2:11" ht="13.5">
      <c r="B17" s="81"/>
      <c r="C17" s="26"/>
    </row>
    <row r="18" spans="2:11">
      <c r="B18" s="11" t="s">
        <v>307</v>
      </c>
    </row>
    <row r="19" spans="2:11">
      <c r="B19" s="23" t="s">
        <v>308</v>
      </c>
    </row>
    <row r="20" spans="2:11" ht="23.25" customHeight="1">
      <c r="C20" s="82"/>
      <c r="E20" s="26" t="str">
        <f>IF(_WAEH=2,"volle DM","volle EURO")</f>
        <v>volle EURO</v>
      </c>
      <c r="H20" s="481" t="s">
        <v>309</v>
      </c>
      <c r="I20" s="88"/>
    </row>
    <row r="21" spans="2:11" ht="15" customHeight="1">
      <c r="C21" t="s">
        <v>302</v>
      </c>
      <c r="E21" s="309"/>
      <c r="F21" s="9" t="s">
        <v>310</v>
      </c>
      <c r="G21" s="464"/>
      <c r="H21" s="309"/>
      <c r="I21" s="301" t="s">
        <v>311</v>
      </c>
      <c r="K21" s="167"/>
    </row>
    <row r="22" spans="2:11" ht="15" customHeight="1">
      <c r="C22" t="s">
        <v>304</v>
      </c>
      <c r="E22" s="309"/>
      <c r="F22" s="9" t="s">
        <v>312</v>
      </c>
      <c r="G22" s="464"/>
      <c r="H22" s="309"/>
      <c r="I22" s="301" t="s">
        <v>313</v>
      </c>
      <c r="K22" s="167"/>
    </row>
    <row r="23" spans="2:11">
      <c r="D23" s="82"/>
      <c r="E23" s="465"/>
      <c r="F23" s="82"/>
      <c r="J23" s="8"/>
      <c r="K23" s="82"/>
    </row>
    <row r="24" spans="2:11" hidden="1">
      <c r="C24" s="82"/>
      <c r="D24" s="82"/>
      <c r="E24" s="82" t="str">
        <f>IF(_WAEH=2,"volle DM","volle EURO")</f>
        <v>volle EURO</v>
      </c>
      <c r="F24" s="82"/>
      <c r="J24" s="8"/>
    </row>
    <row r="25" spans="2:11" hidden="1">
      <c r="C25" s="82" t="s">
        <v>314</v>
      </c>
      <c r="D25" s="82"/>
      <c r="E25" s="482">
        <f>G22-G21</f>
        <v>0</v>
      </c>
      <c r="F25" s="301" t="s">
        <v>315</v>
      </c>
      <c r="J25" s="8"/>
    </row>
    <row r="26" spans="2:11" ht="9.9499999999999993" hidden="1" customHeight="1"/>
    <row r="27" spans="2:11" hidden="1">
      <c r="C27" t="s">
        <v>316</v>
      </c>
      <c r="E27" t="str">
        <f>IF(_WAEH=2,"volle DM","volle EURO")</f>
        <v>volle EURO</v>
      </c>
      <c r="G27" s="23"/>
    </row>
    <row r="28" spans="2:11" hidden="1">
      <c r="C28" t="s">
        <v>317</v>
      </c>
      <c r="E28" s="309"/>
      <c r="F28" s="9" t="s">
        <v>318</v>
      </c>
      <c r="G28" s="23"/>
    </row>
    <row r="29" spans="2:11" ht="14.25" hidden="1" customHeight="1"/>
    <row r="30" spans="2:11" hidden="1">
      <c r="C30" t="s">
        <v>319</v>
      </c>
      <c r="E30" t="str">
        <f>IF(_WAEH=2,"volle DM","volle EURO")</f>
        <v>volle EURO</v>
      </c>
    </row>
    <row r="31" spans="2:11" hidden="1">
      <c r="C31" t="s">
        <v>320</v>
      </c>
      <c r="E31" s="309"/>
      <c r="F31" s="9" t="s">
        <v>321</v>
      </c>
    </row>
    <row r="32" spans="2:11" hidden="1">
      <c r="E32" s="82"/>
    </row>
    <row r="33" spans="2:14">
      <c r="B33" s="11" t="s">
        <v>322</v>
      </c>
    </row>
    <row r="34" spans="2:14" ht="25.5">
      <c r="H34" s="52" t="s">
        <v>323</v>
      </c>
      <c r="I34" s="52"/>
      <c r="J34" s="52"/>
      <c r="K34" s="52" t="s">
        <v>324</v>
      </c>
    </row>
    <row r="35" spans="2:14">
      <c r="C35" s="8" t="s">
        <v>325</v>
      </c>
      <c r="E35" s="26" t="str">
        <f>IF(_WAEH=2,"volle DM","volle EURO")</f>
        <v>volle EURO</v>
      </c>
      <c r="H35" s="26" t="str">
        <f>IF(_WAEH=2,"volle DM","volle EURO")</f>
        <v>volle EURO</v>
      </c>
      <c r="I35" s="26"/>
      <c r="J35" s="52"/>
      <c r="K35" s="26" t="str">
        <f>IF(_WAEH=2,"volle DM","volle EURO")</f>
        <v>volle EURO</v>
      </c>
    </row>
    <row r="36" spans="2:14" ht="15" customHeight="1">
      <c r="C36" s="75" t="s">
        <v>326</v>
      </c>
      <c r="E36" s="50">
        <f>IF(AND(ISBLANK(H36),ISBLANK(_XX05)),0,H36+_XX05)</f>
        <v>0</v>
      </c>
      <c r="F36" s="51"/>
      <c r="G36" s="51"/>
      <c r="H36" s="51"/>
      <c r="I36" s="51"/>
      <c r="J36" s="49"/>
      <c r="K36" s="309"/>
      <c r="L36" s="9" t="s">
        <v>327</v>
      </c>
      <c r="N36" s="167"/>
    </row>
    <row r="37" spans="2:14" ht="15" customHeight="1">
      <c r="C37" s="75" t="s">
        <v>328</v>
      </c>
      <c r="E37" s="50">
        <f>IF(AND(ISBLANK(H37),ISBLANK(_XX06)),0,H37+_XX06)</f>
        <v>0</v>
      </c>
      <c r="F37" s="50" t="s">
        <v>329</v>
      </c>
      <c r="G37" s="51"/>
      <c r="H37" s="51"/>
      <c r="I37" s="51"/>
      <c r="J37" s="49"/>
      <c r="K37" s="309"/>
      <c r="L37" s="9" t="s">
        <v>330</v>
      </c>
      <c r="N37" s="167"/>
    </row>
    <row r="38" spans="2:14" ht="15" customHeight="1">
      <c r="C38" s="75" t="s">
        <v>331</v>
      </c>
      <c r="E38" s="50">
        <f>IF(AND(ISBLANK(_KV08),ISBLANK(_XX07)),0,_KV08+_XX07)</f>
        <v>0</v>
      </c>
      <c r="F38" s="51"/>
      <c r="G38" s="51"/>
      <c r="H38" s="309"/>
      <c r="I38" s="483" t="s">
        <v>332</v>
      </c>
      <c r="J38" s="49" t="s">
        <v>333</v>
      </c>
      <c r="K38" s="309"/>
      <c r="L38" s="9" t="s">
        <v>334</v>
      </c>
      <c r="N38" s="167"/>
    </row>
    <row r="39" spans="2:14" ht="3" customHeight="1" thickBot="1"/>
    <row r="40" spans="2:14" ht="15" customHeight="1" thickBot="1">
      <c r="C40" s="1" t="s">
        <v>172</v>
      </c>
      <c r="E40" s="51"/>
      <c r="F40" s="51"/>
      <c r="G40" s="21"/>
      <c r="H40" s="21"/>
      <c r="I40" s="21"/>
      <c r="K40" s="22">
        <f>IF(AND(ISBLANK(_XX05),ISBLANK(_XX06),ISBLANK(_XX07)),0,_XX05+_XX06+_XX07)</f>
        <v>0</v>
      </c>
      <c r="L40" s="10" t="s">
        <v>335</v>
      </c>
    </row>
    <row r="41" spans="2:14">
      <c r="C41" s="1"/>
    </row>
    <row r="42" spans="2:14">
      <c r="E42" s="26" t="str">
        <f>IF(_WAEH=2,"volle DM","volle EURO")</f>
        <v>volle EURO</v>
      </c>
      <c r="H42" s="26" t="str">
        <f>IF(_WAEH=2,"volle DM","volle EURO")</f>
        <v>volle EURO</v>
      </c>
      <c r="I42" s="26"/>
      <c r="K42" s="26" t="str">
        <f>IF(_WAEH=2,"volle DM","volle EURO")</f>
        <v>volle EURO</v>
      </c>
    </row>
    <row r="43" spans="2:14" ht="15" customHeight="1">
      <c r="C43" s="8" t="s">
        <v>336</v>
      </c>
      <c r="E43" s="50">
        <f>IF(AND(ISBLANK(H43),ISBLANK(_LR09)),0,H43+_LR09)</f>
        <v>0</v>
      </c>
      <c r="H43" s="53"/>
      <c r="I43" s="51"/>
      <c r="J43" s="49" t="s">
        <v>333</v>
      </c>
      <c r="K43" s="309"/>
      <c r="L43" s="9" t="s">
        <v>337</v>
      </c>
      <c r="N43" s="167"/>
    </row>
    <row r="44" spans="2:14" ht="10.5" customHeight="1">
      <c r="E44" s="51"/>
      <c r="H44" s="51"/>
      <c r="I44" s="51"/>
      <c r="J44" s="49"/>
      <c r="K44" s="465"/>
    </row>
    <row r="45" spans="2:14">
      <c r="C45" s="23" t="str">
        <f>CONCATENATE(IF(ISBLANK(_LR09),"Bitte langfristige Rückstellungen des Vorjahres",""),IF(ISBLANK(_LR09)," unbedingt mit angeben!",""))</f>
        <v>Bitte langfristige Rückstellungen des Vorjahres unbedingt mit angeben!</v>
      </c>
    </row>
    <row r="46" spans="2:14" ht="9.75" customHeight="1">
      <c r="E46" s="26"/>
      <c r="H46" s="23"/>
      <c r="I46" s="23"/>
    </row>
    <row r="47" spans="2:14" ht="26.25" customHeight="1">
      <c r="C47" s="429" t="s">
        <v>338</v>
      </c>
      <c r="D47" s="429"/>
      <c r="E47" s="429"/>
      <c r="F47" s="429"/>
      <c r="G47" s="429"/>
      <c r="H47" s="429"/>
      <c r="I47" s="125"/>
      <c r="K47" s="53"/>
      <c r="L47" s="301" t="s">
        <v>339</v>
      </c>
      <c r="N47" s="167"/>
    </row>
    <row r="51" spans="3:3">
      <c r="C51" s="82"/>
    </row>
    <row r="52" spans="3:3">
      <c r="C52" s="82"/>
    </row>
    <row r="53" spans="3:3">
      <c r="C53" s="82"/>
    </row>
    <row r="54" spans="3:3">
      <c r="C54" s="8"/>
    </row>
    <row r="57" spans="3:3">
      <c r="C57" s="8"/>
    </row>
    <row r="60" spans="3:3">
      <c r="C60" s="11"/>
    </row>
    <row r="67" spans="3:4">
      <c r="C67" s="11"/>
    </row>
    <row r="69" spans="3:4">
      <c r="D69" s="1"/>
    </row>
    <row r="70" spans="3:4">
      <c r="D70" s="1"/>
    </row>
    <row r="71" spans="3:4">
      <c r="D71" s="1"/>
    </row>
    <row r="72" spans="3:4">
      <c r="D72" s="1"/>
    </row>
    <row r="73" spans="3:4">
      <c r="D73" s="1"/>
    </row>
    <row r="74" spans="3:4">
      <c r="D74" s="1"/>
    </row>
    <row r="75" spans="3:4">
      <c r="D75" s="1"/>
    </row>
    <row r="76" spans="3:4">
      <c r="D76" s="1"/>
    </row>
    <row r="77" spans="3:4">
      <c r="D77" s="1"/>
    </row>
    <row r="78" spans="3:4">
      <c r="D78" s="1"/>
    </row>
    <row r="79" spans="3:4">
      <c r="D79" s="1"/>
    </row>
    <row r="80" spans="3:4">
      <c r="D80" s="1"/>
    </row>
    <row r="81" spans="3:7">
      <c r="D81" s="1"/>
    </row>
    <row r="82" spans="3:7">
      <c r="D82" s="1"/>
    </row>
    <row r="83" spans="3:7">
      <c r="D83" s="1"/>
      <c r="E83" s="1"/>
      <c r="F83" s="1"/>
      <c r="G83" s="1"/>
    </row>
    <row r="84" spans="3:7">
      <c r="E84" s="1"/>
      <c r="F84" s="1"/>
      <c r="G84" s="1"/>
    </row>
    <row r="85" spans="3:7">
      <c r="C85" s="1"/>
      <c r="D85" s="1"/>
      <c r="E85" s="1"/>
      <c r="F85" s="1"/>
      <c r="G85" s="1"/>
    </row>
    <row r="86" spans="3:7">
      <c r="E86" s="1"/>
      <c r="F86" s="1"/>
      <c r="G86" s="1"/>
    </row>
    <row r="87" spans="3:7">
      <c r="E87" s="1"/>
      <c r="F87" s="1"/>
      <c r="G87" s="1"/>
    </row>
    <row r="88" spans="3:7">
      <c r="E88" s="1"/>
      <c r="F88" s="1"/>
      <c r="G88" s="1"/>
    </row>
    <row r="89" spans="3:7">
      <c r="E89" s="1"/>
      <c r="F89" s="1"/>
      <c r="G89" s="1"/>
    </row>
    <row r="90" spans="3:7">
      <c r="E90" s="1"/>
      <c r="F90" s="1"/>
      <c r="G90" s="1"/>
    </row>
    <row r="91" spans="3:7">
      <c r="E91" s="1"/>
      <c r="F91" s="1"/>
      <c r="G91" s="1"/>
    </row>
  </sheetData>
  <sheetProtection password="DEA8" sheet="1" objects="1" scenarios="1"/>
  <mergeCells count="1">
    <mergeCell ref="C47:H47"/>
  </mergeCells>
  <phoneticPr fontId="0" type="noConversion"/>
  <pageMargins left="0.78740157499999996" right="0.45" top="0.78" bottom="0.77" header="0.4921259845" footer="0.4921259845"/>
  <pageSetup paperSize="9" scale="85" orientation="landscape" horizontalDpi="4294967292" verticalDpi="300" r:id="rId1"/>
  <headerFooter alignWithMargins="0">
    <oddFooter>&amp;C&amp;"Arial,Fett"Teil I - Seite 4</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2">
    <pageSetUpPr fitToPage="1"/>
  </sheetPr>
  <dimension ref="B2:G119"/>
  <sheetViews>
    <sheetView showGridLines="0" zoomScaleNormal="100" workbookViewId="0">
      <selection activeCell="D9" sqref="D9"/>
    </sheetView>
  </sheetViews>
  <sheetFormatPr defaultColWidth="11.42578125" defaultRowHeight="12.75"/>
  <cols>
    <col min="1" max="1" width="6" customWidth="1"/>
    <col min="2" max="2" width="50.7109375" customWidth="1"/>
    <col min="3" max="3" width="4.28515625" customWidth="1"/>
    <col min="4" max="4" width="16.7109375" customWidth="1"/>
    <col min="5" max="5" width="6.7109375" customWidth="1"/>
    <col min="6" max="6" width="2.5703125" customWidth="1"/>
    <col min="7" max="7" width="26.28515625" customWidth="1"/>
  </cols>
  <sheetData>
    <row r="2" spans="2:7">
      <c r="B2" s="11" t="s">
        <v>340</v>
      </c>
    </row>
    <row r="3" spans="2:7" ht="9.9499999999999993" customHeight="1"/>
    <row r="4" spans="2:7">
      <c r="B4" s="77" t="s">
        <v>341</v>
      </c>
    </row>
    <row r="5" spans="2:7">
      <c r="B5" s="76" t="s">
        <v>342</v>
      </c>
    </row>
    <row r="6" spans="2:7">
      <c r="B6" s="1"/>
    </row>
    <row r="7" spans="2:7">
      <c r="B7" s="83" t="s">
        <v>343</v>
      </c>
      <c r="D7" s="26" t="str">
        <f>IF(_WAEH=2,"volle DM","volle EURO")</f>
        <v>volle EURO</v>
      </c>
    </row>
    <row r="8" spans="2:7" ht="3" customHeight="1">
      <c r="B8" s="82"/>
      <c r="D8" s="26"/>
    </row>
    <row r="9" spans="2:7" ht="15" customHeight="1">
      <c r="B9" s="412" t="s">
        <v>344</v>
      </c>
      <c r="D9" s="309"/>
      <c r="E9" s="9" t="s">
        <v>345</v>
      </c>
      <c r="G9" s="167"/>
    </row>
    <row r="10" spans="2:7" ht="15" customHeight="1">
      <c r="B10" s="78" t="s">
        <v>346</v>
      </c>
      <c r="D10" s="309"/>
      <c r="E10" s="9" t="s">
        <v>347</v>
      </c>
      <c r="G10" s="167"/>
    </row>
    <row r="11" spans="2:7" ht="15" customHeight="1" thickBot="1">
      <c r="B11" s="78" t="s">
        <v>348</v>
      </c>
      <c r="D11" s="309"/>
      <c r="E11" s="9" t="s">
        <v>349</v>
      </c>
      <c r="G11" s="167"/>
    </row>
    <row r="12" spans="2:7" ht="15" customHeight="1" thickBot="1">
      <c r="B12" s="84" t="s">
        <v>172</v>
      </c>
      <c r="D12" s="17">
        <f>IF(AND(ISBLANK(_XX08),ISBLANK(_XX09),ISBLANK(_XX10)),0,_XX08+_XX09+_XX10)</f>
        <v>0</v>
      </c>
      <c r="E12" s="10" t="s">
        <v>350</v>
      </c>
      <c r="G12" s="88"/>
    </row>
    <row r="13" spans="2:7" ht="9.9499999999999993" customHeight="1">
      <c r="G13" s="88"/>
    </row>
    <row r="14" spans="2:7" ht="3.75" customHeight="1">
      <c r="B14" s="23"/>
      <c r="G14" s="88"/>
    </row>
    <row r="15" spans="2:7">
      <c r="B15" s="84" t="s">
        <v>351</v>
      </c>
      <c r="D15" s="26" t="str">
        <f>IF(_WAEH=2,"volle DM","volle EURO")</f>
        <v>volle EURO</v>
      </c>
      <c r="G15" s="88"/>
    </row>
    <row r="16" spans="2:7" ht="15" customHeight="1">
      <c r="B16" s="75" t="s">
        <v>352</v>
      </c>
      <c r="D16" s="309"/>
      <c r="E16" s="9" t="s">
        <v>353</v>
      </c>
      <c r="F16" s="23"/>
      <c r="G16" s="167"/>
    </row>
    <row r="17" spans="2:7" ht="15" customHeight="1">
      <c r="D17" s="176" t="str">
        <f>IF(ISBLANK(_TI10),"Wichtige Angabe!","")</f>
        <v>Wichtige Angabe!</v>
      </c>
      <c r="G17" s="88"/>
    </row>
    <row r="18" spans="2:7">
      <c r="B18" s="77" t="s">
        <v>354</v>
      </c>
      <c r="G18" s="88"/>
    </row>
    <row r="19" spans="2:7">
      <c r="B19" s="76" t="s">
        <v>355</v>
      </c>
      <c r="G19" s="88"/>
    </row>
    <row r="20" spans="2:7">
      <c r="B20" s="82"/>
      <c r="G20" s="88"/>
    </row>
    <row r="21" spans="2:7">
      <c r="B21" s="83" t="s">
        <v>343</v>
      </c>
      <c r="D21" s="26" t="str">
        <f>IF(_WAEH=2,"volle DM","volle EURO")</f>
        <v>volle EURO</v>
      </c>
      <c r="G21" s="88"/>
    </row>
    <row r="22" spans="2:7" ht="3" customHeight="1">
      <c r="B22" s="82"/>
      <c r="D22" s="26"/>
      <c r="G22" s="88"/>
    </row>
    <row r="23" spans="2:7" ht="15" customHeight="1">
      <c r="B23" s="412" t="s">
        <v>344</v>
      </c>
      <c r="D23" s="309"/>
      <c r="E23" s="9" t="s">
        <v>356</v>
      </c>
      <c r="G23" s="167"/>
    </row>
    <row r="24" spans="2:7" ht="15" customHeight="1">
      <c r="B24" s="412" t="s">
        <v>346</v>
      </c>
      <c r="D24" s="309"/>
      <c r="E24" s="9" t="s">
        <v>357</v>
      </c>
      <c r="G24" s="167"/>
    </row>
    <row r="25" spans="2:7" ht="15" customHeight="1" thickBot="1">
      <c r="B25" s="412" t="s">
        <v>358</v>
      </c>
      <c r="D25" s="309"/>
      <c r="E25" s="9" t="s">
        <v>359</v>
      </c>
      <c r="G25" s="167" t="s">
        <v>360</v>
      </c>
    </row>
    <row r="26" spans="2:7" ht="15" customHeight="1" thickBot="1">
      <c r="B26" s="84" t="s">
        <v>172</v>
      </c>
      <c r="D26" s="17">
        <f>IF(AND(ISBLANK(_XX11),ISBLANK(_XX12),ISBLANK(_EA10)),0,_XX11+_XX12+_EA10)</f>
        <v>0</v>
      </c>
      <c r="E26" s="10" t="s">
        <v>361</v>
      </c>
      <c r="G26" s="88"/>
    </row>
    <row r="27" spans="2:7" ht="9.9499999999999993" customHeight="1">
      <c r="G27" s="88"/>
    </row>
    <row r="28" spans="2:7">
      <c r="B28" s="77" t="s">
        <v>362</v>
      </c>
      <c r="E28" s="1"/>
      <c r="G28" s="88"/>
    </row>
    <row r="29" spans="2:7" ht="9.9499999999999993" customHeight="1">
      <c r="B29" s="11"/>
      <c r="G29" s="88"/>
    </row>
    <row r="30" spans="2:7" ht="13.5" thickBot="1">
      <c r="B30" s="78" t="s">
        <v>363</v>
      </c>
      <c r="D30" s="26" t="str">
        <f>IF(_WAEH=2,"volle DM","volle EURO")</f>
        <v>volle EURO</v>
      </c>
      <c r="E30" s="1"/>
      <c r="G30" s="88"/>
    </row>
    <row r="31" spans="2:7" ht="15" customHeight="1" thickBot="1">
      <c r="B31" s="78" t="s">
        <v>364</v>
      </c>
      <c r="D31" s="124"/>
      <c r="E31" s="10" t="s">
        <v>365</v>
      </c>
      <c r="G31" s="167"/>
    </row>
    <row r="32" spans="2:7" ht="9.9499999999999993" customHeight="1">
      <c r="G32" s="88"/>
    </row>
    <row r="33" spans="2:7" ht="15" customHeight="1" thickBot="1">
      <c r="D33" s="26" t="str">
        <f>IF(_WAEH=2,"volle DM","volle EURO")</f>
        <v>volle EURO</v>
      </c>
      <c r="G33" s="88"/>
    </row>
    <row r="34" spans="2:7" ht="15" customHeight="1" thickBot="1">
      <c r="B34" s="77" t="s">
        <v>366</v>
      </c>
      <c r="D34" s="124"/>
      <c r="E34" s="10" t="s">
        <v>367</v>
      </c>
      <c r="G34" s="167"/>
    </row>
    <row r="35" spans="2:7" ht="9.9499999999999993" customHeight="1">
      <c r="G35" s="88"/>
    </row>
    <row r="36" spans="2:7">
      <c r="B36" s="11" t="s">
        <v>368</v>
      </c>
      <c r="D36" s="26" t="str">
        <f>IF(_WAEH=2,"volle DM","volle EURO")</f>
        <v>volle EURO</v>
      </c>
      <c r="G36" s="88"/>
    </row>
    <row r="37" spans="2:7" ht="15" customHeight="1">
      <c r="B37" s="78" t="s">
        <v>369</v>
      </c>
      <c r="D37" s="126">
        <f>_KV08</f>
        <v>0</v>
      </c>
      <c r="E37" s="41" t="s">
        <v>332</v>
      </c>
      <c r="G37" s="167"/>
    </row>
    <row r="38" spans="2:7" ht="15" customHeight="1">
      <c r="B38" s="78" t="s">
        <v>370</v>
      </c>
      <c r="D38" s="54"/>
      <c r="E38" s="41" t="s">
        <v>371</v>
      </c>
      <c r="G38" s="167" t="s">
        <v>372</v>
      </c>
    </row>
    <row r="39" spans="2:7" ht="15" customHeight="1">
      <c r="B39" s="78" t="s">
        <v>373</v>
      </c>
      <c r="D39" s="54"/>
      <c r="E39" s="41" t="s">
        <v>374</v>
      </c>
      <c r="G39" s="167"/>
    </row>
    <row r="40" spans="2:7" ht="15" customHeight="1" thickBot="1">
      <c r="B40" s="78" t="s">
        <v>375</v>
      </c>
      <c r="D40" s="54"/>
      <c r="E40" s="41" t="s">
        <v>376</v>
      </c>
      <c r="G40" s="167"/>
    </row>
    <row r="41" spans="2:7" ht="15" customHeight="1" thickBot="1">
      <c r="D41" s="17">
        <f>IF(AND(ISBLANK(_KV09),ISBLANK(_RA02),ISBLANK(_KV08)),0,SUM(D37:D40))</f>
        <v>0</v>
      </c>
      <c r="E41" s="10" t="s">
        <v>377</v>
      </c>
      <c r="G41" s="88"/>
    </row>
    <row r="42" spans="2:7" ht="9.9499999999999993" customHeight="1">
      <c r="G42" s="88"/>
    </row>
    <row r="43" spans="2:7">
      <c r="B43" s="11" t="s">
        <v>378</v>
      </c>
      <c r="G43" s="88"/>
    </row>
    <row r="44" spans="2:7" hidden="1">
      <c r="B44" t="s">
        <v>379</v>
      </c>
      <c r="D44" t="str">
        <f>IF(_WAEH=2,"volle DM","volle EURO")</f>
        <v>volle EURO</v>
      </c>
      <c r="G44" s="88"/>
    </row>
    <row r="45" spans="2:7" hidden="1">
      <c r="B45" t="s">
        <v>302</v>
      </c>
      <c r="D45" s="477"/>
      <c r="E45" s="9" t="s">
        <v>380</v>
      </c>
      <c r="G45" s="88"/>
    </row>
    <row r="46" spans="2:7" ht="9.9499999999999993" hidden="1" customHeight="1">
      <c r="G46" s="88"/>
    </row>
    <row r="47" spans="2:7">
      <c r="D47" s="26" t="str">
        <f>IF(_WAEH=2,"volle DM","volle EURO")</f>
        <v>volle EURO</v>
      </c>
      <c r="G47" s="88"/>
    </row>
    <row r="48" spans="2:7" ht="15" customHeight="1">
      <c r="B48" t="s">
        <v>381</v>
      </c>
      <c r="D48" s="309"/>
      <c r="E48" s="9" t="s">
        <v>382</v>
      </c>
      <c r="G48" s="167"/>
    </row>
    <row r="49" spans="2:7">
      <c r="G49" s="26"/>
    </row>
    <row r="57" spans="2:7">
      <c r="B57" s="11"/>
    </row>
    <row r="62" spans="2:7">
      <c r="B62" s="1"/>
    </row>
    <row r="63" spans="2:7">
      <c r="B63" s="1"/>
    </row>
    <row r="71" spans="2:2">
      <c r="B71" s="12"/>
    </row>
    <row r="72" spans="2:2">
      <c r="B72" s="12"/>
    </row>
    <row r="73" spans="2:2">
      <c r="B73" s="82"/>
    </row>
    <row r="74" spans="2:2">
      <c r="B74" s="82"/>
    </row>
    <row r="75" spans="2:2">
      <c r="B75" s="82"/>
    </row>
    <row r="76" spans="2:2">
      <c r="B76" s="8"/>
    </row>
    <row r="79" spans="2:2">
      <c r="B79" s="8"/>
    </row>
    <row r="82" spans="2:3">
      <c r="B82" s="11"/>
    </row>
    <row r="89" spans="2:3">
      <c r="B89" s="11"/>
    </row>
    <row r="91" spans="2:3">
      <c r="C91" s="1"/>
    </row>
    <row r="92" spans="2:3">
      <c r="C92" s="1"/>
    </row>
    <row r="93" spans="2:3">
      <c r="C93" s="1"/>
    </row>
    <row r="94" spans="2:3">
      <c r="C94" s="1"/>
    </row>
    <row r="95" spans="2:3">
      <c r="C95" s="1"/>
    </row>
    <row r="96" spans="2:3">
      <c r="C96" s="1"/>
    </row>
    <row r="97" spans="2:6">
      <c r="C97" s="1"/>
    </row>
    <row r="98" spans="2:6">
      <c r="C98" s="1"/>
    </row>
    <row r="99" spans="2:6">
      <c r="C99" s="1"/>
    </row>
    <row r="100" spans="2:6">
      <c r="C100" s="1"/>
    </row>
    <row r="101" spans="2:6">
      <c r="C101" s="1"/>
    </row>
    <row r="102" spans="2:6">
      <c r="C102" s="1"/>
    </row>
    <row r="103" spans="2:6">
      <c r="C103" s="1"/>
    </row>
    <row r="104" spans="2:6">
      <c r="C104" s="1"/>
    </row>
    <row r="105" spans="2:6">
      <c r="C105" s="1"/>
    </row>
    <row r="106" spans="2:6">
      <c r="C106" s="1"/>
      <c r="F106" s="1"/>
    </row>
    <row r="107" spans="2:6">
      <c r="B107" s="1"/>
      <c r="C107" s="1"/>
      <c r="F107" s="1"/>
    </row>
    <row r="108" spans="2:6">
      <c r="B108" s="1"/>
      <c r="C108" s="1"/>
      <c r="F108" s="1"/>
    </row>
    <row r="109" spans="2:6">
      <c r="C109" s="1"/>
      <c r="D109" s="1"/>
      <c r="E109" s="1"/>
      <c r="F109" s="1"/>
    </row>
    <row r="110" spans="2:6">
      <c r="C110" s="1"/>
      <c r="D110" s="1"/>
      <c r="E110" s="1"/>
      <c r="F110" s="1"/>
    </row>
    <row r="111" spans="2:6">
      <c r="C111" s="1"/>
      <c r="D111" s="1"/>
      <c r="E111" s="1"/>
      <c r="F111" s="1"/>
    </row>
    <row r="112" spans="2:6">
      <c r="D112" s="1"/>
      <c r="E112" s="1"/>
      <c r="F112" s="1"/>
    </row>
    <row r="113" spans="2:6">
      <c r="B113" s="1"/>
      <c r="C113" s="1"/>
      <c r="D113" s="1"/>
      <c r="E113" s="1"/>
      <c r="F113" s="1"/>
    </row>
    <row r="114" spans="2:6">
      <c r="D114" s="1"/>
      <c r="E114" s="1"/>
      <c r="F114" s="1"/>
    </row>
    <row r="115" spans="2:6">
      <c r="D115" s="1"/>
      <c r="E115" s="1"/>
      <c r="F115" s="1"/>
    </row>
    <row r="116" spans="2:6">
      <c r="D116" s="1"/>
      <c r="E116" s="1"/>
      <c r="F116" s="1"/>
    </row>
    <row r="117" spans="2:6">
      <c r="D117" s="1"/>
      <c r="E117" s="1"/>
      <c r="F117" s="1"/>
    </row>
    <row r="118" spans="2:6">
      <c r="D118" s="1"/>
      <c r="E118" s="1"/>
      <c r="F118" s="1"/>
    </row>
    <row r="119" spans="2:6">
      <c r="D119" s="1"/>
      <c r="E119" s="1"/>
      <c r="F119" s="1"/>
    </row>
  </sheetData>
  <sheetProtection password="DEA8" sheet="1"/>
  <phoneticPr fontId="0" type="noConversion"/>
  <dataValidations count="1">
    <dataValidation type="decimal" operator="greaterThan" allowBlank="1" showInputMessage="1" showErrorMessage="1" errorTitle="Tilgungen" error="Die Angabe muss numerisch erfolgen und darf nicht &quot;0&quot; sein" sqref="D16" xr:uid="{00000000-0002-0000-0500-000000000000}">
      <formula1>0</formula1>
    </dataValidation>
  </dataValidations>
  <pageMargins left="0.78740157499999996" right="0.49" top="0.7" bottom="0.984251969" header="0.4921259845" footer="0.4921259845"/>
  <pageSetup paperSize="9" scale="85" orientation="portrait" horizontalDpi="4294967292" verticalDpi="300" r:id="rId1"/>
  <headerFooter alignWithMargins="0">
    <oddFooter>&amp;C&amp;"Arial,Fett"Teil I - Seite 5</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3">
    <pageSetUpPr fitToPage="1"/>
  </sheetPr>
  <dimension ref="B2:G133"/>
  <sheetViews>
    <sheetView showGridLines="0" zoomScaleNormal="100" workbookViewId="0">
      <selection activeCell="D6" sqref="D6"/>
    </sheetView>
  </sheetViews>
  <sheetFormatPr defaultColWidth="11.42578125" defaultRowHeight="12.75"/>
  <cols>
    <col min="1" max="1" width="3.85546875" customWidth="1"/>
    <col min="2" max="2" width="69.85546875" customWidth="1"/>
    <col min="3" max="3" width="0.5703125" customWidth="1"/>
    <col min="4" max="4" width="16.7109375" customWidth="1"/>
    <col min="5" max="5" width="6.7109375" customWidth="1"/>
    <col min="6" max="6" width="4.28515625" style="72" customWidth="1"/>
    <col min="7" max="7" width="28.42578125" customWidth="1"/>
  </cols>
  <sheetData>
    <row r="2" spans="2:7" ht="15">
      <c r="B2" s="80" t="s">
        <v>383</v>
      </c>
      <c r="F2" s="29"/>
    </row>
    <row r="3" spans="2:7">
      <c r="B3" s="1"/>
      <c r="F3" s="29"/>
    </row>
    <row r="4" spans="2:7">
      <c r="B4" s="248" t="s">
        <v>384</v>
      </c>
      <c r="F4" s="29"/>
    </row>
    <row r="5" spans="2:7">
      <c r="B5" s="1"/>
      <c r="D5" s="26" t="str">
        <f>IF(_WAEH=2,"volle DM","volle EURO")</f>
        <v>volle EURO</v>
      </c>
      <c r="F5" s="29"/>
    </row>
    <row r="6" spans="2:7" ht="15" customHeight="1">
      <c r="B6" t="s">
        <v>385</v>
      </c>
      <c r="D6" s="309"/>
      <c r="E6" s="9" t="s">
        <v>386</v>
      </c>
      <c r="F6" s="29"/>
      <c r="G6" s="167"/>
    </row>
    <row r="7" spans="2:7">
      <c r="B7" s="1"/>
      <c r="F7" s="29"/>
      <c r="G7" s="88"/>
    </row>
    <row r="8" spans="2:7">
      <c r="B8" s="1" t="s">
        <v>387</v>
      </c>
      <c r="F8" s="29"/>
      <c r="G8" s="88"/>
    </row>
    <row r="9" spans="2:7">
      <c r="F9" s="29"/>
      <c r="G9" s="88"/>
    </row>
    <row r="10" spans="2:7">
      <c r="B10" s="86" t="s">
        <v>388</v>
      </c>
      <c r="D10" s="26" t="str">
        <f>IF(_WAEH=2,"volle DM","volle EURO")</f>
        <v>volle EURO</v>
      </c>
      <c r="F10" s="29"/>
      <c r="G10" s="88"/>
    </row>
    <row r="11" spans="2:7" ht="15" customHeight="1">
      <c r="B11" s="412" t="s">
        <v>389</v>
      </c>
      <c r="D11" s="309"/>
      <c r="E11" s="9" t="s">
        <v>390</v>
      </c>
      <c r="F11" s="29"/>
      <c r="G11" s="167"/>
    </row>
    <row r="12" spans="2:7" ht="15" customHeight="1">
      <c r="B12" s="475" t="s">
        <v>391</v>
      </c>
      <c r="D12" s="309"/>
      <c r="E12" s="9" t="s">
        <v>392</v>
      </c>
      <c r="F12" s="23"/>
      <c r="G12" s="167"/>
    </row>
    <row r="13" spans="2:7" ht="15" customHeight="1">
      <c r="B13" s="412" t="s">
        <v>393</v>
      </c>
      <c r="D13" s="309"/>
      <c r="E13" s="9" t="s">
        <v>394</v>
      </c>
      <c r="F13" s="23"/>
      <c r="G13" s="167"/>
    </row>
    <row r="14" spans="2:7" ht="6" customHeight="1">
      <c r="B14" s="475"/>
      <c r="D14" s="484"/>
      <c r="E14" s="48"/>
      <c r="F14" s="23"/>
      <c r="G14" s="88"/>
    </row>
    <row r="15" spans="2:7" ht="15" customHeight="1">
      <c r="B15" s="87" t="s">
        <v>395</v>
      </c>
      <c r="D15" s="309"/>
      <c r="E15" s="9" t="s">
        <v>396</v>
      </c>
      <c r="F15" s="23"/>
      <c r="G15" s="167"/>
    </row>
    <row r="16" spans="2:7" ht="6" customHeight="1">
      <c r="B16" s="75"/>
      <c r="D16" s="484"/>
      <c r="E16" s="48"/>
      <c r="F16" s="23"/>
      <c r="G16" s="88"/>
    </row>
    <row r="17" spans="2:7" ht="15" customHeight="1">
      <c r="B17" s="86" t="s">
        <v>397</v>
      </c>
      <c r="D17" s="318" t="str">
        <f>IF(Kontrolle!F40="ok","","Sie haben Leerstand angegeben, bitte Erlöschmälerungen angeben, oder umgekehrt")</f>
        <v/>
      </c>
      <c r="E17" s="69"/>
      <c r="F17" s="23"/>
      <c r="G17" s="88"/>
    </row>
    <row r="18" spans="2:7" ht="15" customHeight="1">
      <c r="B18" s="412" t="s">
        <v>398</v>
      </c>
      <c r="D18" s="309"/>
      <c r="E18" s="9" t="s">
        <v>399</v>
      </c>
      <c r="F18" s="23"/>
      <c r="G18" s="167"/>
    </row>
    <row r="19" spans="2:7" ht="15" customHeight="1">
      <c r="B19" s="412" t="s">
        <v>400</v>
      </c>
      <c r="D19" s="309"/>
      <c r="E19" s="9" t="s">
        <v>401</v>
      </c>
      <c r="F19" s="23"/>
      <c r="G19" s="167"/>
    </row>
    <row r="20" spans="2:7" ht="15" customHeight="1">
      <c r="B20" s="412" t="s">
        <v>402</v>
      </c>
      <c r="D20" s="309"/>
      <c r="E20" s="9" t="s">
        <v>403</v>
      </c>
      <c r="F20" s="23"/>
      <c r="G20" s="167"/>
    </row>
    <row r="21" spans="2:7" ht="9" customHeight="1">
      <c r="B21" s="82"/>
      <c r="D21" s="465"/>
      <c r="F21" s="23"/>
      <c r="G21" s="88"/>
    </row>
    <row r="22" spans="2:7" ht="15" customHeight="1">
      <c r="B22" s="412" t="s">
        <v>404</v>
      </c>
      <c r="D22" s="309"/>
      <c r="E22" s="9" t="s">
        <v>405</v>
      </c>
      <c r="F22" s="23"/>
      <c r="G22" s="167"/>
    </row>
    <row r="23" spans="2:7" ht="9.9499999999999993" customHeight="1">
      <c r="F23" s="23"/>
      <c r="G23" s="88"/>
    </row>
    <row r="24" spans="2:7">
      <c r="B24" s="86" t="s">
        <v>406</v>
      </c>
      <c r="D24" s="26" t="str">
        <f>IF(_WAEH=2,"volle DM","volle EURO")</f>
        <v>volle EURO</v>
      </c>
      <c r="F24" s="23"/>
      <c r="G24" s="88"/>
    </row>
    <row r="25" spans="2:7" ht="15" customHeight="1">
      <c r="B25" s="89" t="s">
        <v>407</v>
      </c>
      <c r="D25" s="309"/>
      <c r="E25" s="9" t="s">
        <v>408</v>
      </c>
      <c r="F25" s="23"/>
      <c r="G25" s="167"/>
    </row>
    <row r="26" spans="2:7" ht="15" customHeight="1">
      <c r="B26" s="412" t="s">
        <v>409</v>
      </c>
      <c r="D26" s="309"/>
      <c r="E26" s="9" t="s">
        <v>410</v>
      </c>
      <c r="F26" s="23"/>
      <c r="G26" s="167"/>
    </row>
    <row r="27" spans="2:7" ht="8.25" customHeight="1">
      <c r="F27" s="23"/>
      <c r="G27" s="88"/>
    </row>
    <row r="28" spans="2:7" ht="13.5" thickBot="1">
      <c r="D28" s="26" t="str">
        <f>IF(_WAEH=2,"volle DM","volle EURO")</f>
        <v>volle EURO</v>
      </c>
      <c r="F28" s="29"/>
      <c r="G28" s="88"/>
    </row>
    <row r="29" spans="2:7" ht="15" customHeight="1" thickBot="1">
      <c r="B29" s="1" t="s">
        <v>411</v>
      </c>
      <c r="D29" s="17" t="str">
        <f>IF(AND(ISBLANK(_UE01),ISBLANK(_UE02),ISBLANK(_UE03),ISBLANK(_ES11),ISBLANK(_ES12),ISBLANK(_ES02),ISBLANK(_UE04),ISBLANK(_UE06),ISBLANK(_UE07)),"",_UE01+_UE02+_UE03-_ES11-_ES12-_ES02+_UE04+_UE06+_UE07)</f>
        <v/>
      </c>
      <c r="E29" s="10" t="s">
        <v>412</v>
      </c>
      <c r="F29" s="29" t="str">
        <f>IF(_UE10&lt;&gt;_XX13,"Fehlerhinweis! UE10 muss XX13 entsprechen","")</f>
        <v/>
      </c>
      <c r="G29" s="88"/>
    </row>
    <row r="30" spans="2:7">
      <c r="F30" s="29"/>
      <c r="G30" s="88"/>
    </row>
    <row r="31" spans="2:7">
      <c r="B31" s="11" t="s">
        <v>413</v>
      </c>
      <c r="F31" s="29"/>
      <c r="G31" s="88"/>
    </row>
    <row r="32" spans="2:7">
      <c r="D32" s="26" t="str">
        <f>IF(_WAEH=2,"volle DM","volle EURO")</f>
        <v>volle EURO</v>
      </c>
      <c r="F32" s="29"/>
      <c r="G32" s="88"/>
    </row>
    <row r="33" spans="2:7" ht="15" customHeight="1">
      <c r="B33" t="s">
        <v>385</v>
      </c>
      <c r="D33" s="309"/>
      <c r="E33" s="9" t="s">
        <v>414</v>
      </c>
      <c r="F33" s="29"/>
      <c r="G33" s="167"/>
    </row>
    <row r="34" spans="2:7">
      <c r="B34" s="8"/>
      <c r="D34" s="465"/>
      <c r="F34" s="29"/>
      <c r="G34" s="88"/>
    </row>
    <row r="35" spans="2:7" ht="15" customHeight="1">
      <c r="B35" s="8" t="s">
        <v>415</v>
      </c>
      <c r="D35" s="26" t="str">
        <f>IF(_WAEH=2,"volle DM","volle EURO")</f>
        <v>volle EURO</v>
      </c>
      <c r="F35" s="29"/>
      <c r="G35" s="88"/>
    </row>
    <row r="36" spans="2:7" ht="15" customHeight="1">
      <c r="B36" t="s">
        <v>416</v>
      </c>
      <c r="D36" s="309"/>
      <c r="E36" s="9" t="s">
        <v>417</v>
      </c>
      <c r="F36" s="29"/>
      <c r="G36" s="167"/>
    </row>
    <row r="37" spans="2:7" ht="26.25" customHeight="1">
      <c r="B37" t="s">
        <v>418</v>
      </c>
      <c r="D37" s="309"/>
      <c r="E37" s="9" t="s">
        <v>419</v>
      </c>
      <c r="F37" s="29"/>
      <c r="G37" s="167"/>
    </row>
    <row r="38" spans="2:7" ht="9" customHeight="1">
      <c r="F38" s="29"/>
      <c r="G38" s="88"/>
    </row>
    <row r="39" spans="2:7" ht="52.5" customHeight="1">
      <c r="B39" s="120" t="s">
        <v>420</v>
      </c>
      <c r="D39" s="309"/>
      <c r="E39" s="9" t="s">
        <v>421</v>
      </c>
      <c r="F39" s="29"/>
      <c r="G39" s="167" t="s">
        <v>422</v>
      </c>
    </row>
    <row r="40" spans="2:7">
      <c r="F40" s="29"/>
      <c r="G40" s="88"/>
    </row>
    <row r="41" spans="2:7">
      <c r="F41" s="29"/>
      <c r="G41" s="88"/>
    </row>
    <row r="42" spans="2:7">
      <c r="D42" s="26" t="str">
        <f>IF(_WAEH=2,"volle DM","volle EURO")</f>
        <v>volle EURO</v>
      </c>
      <c r="F42" s="29"/>
      <c r="G42" s="88"/>
    </row>
    <row r="43" spans="2:7" ht="15" customHeight="1">
      <c r="B43" s="55" t="s">
        <v>423</v>
      </c>
      <c r="D43" s="309"/>
      <c r="E43" s="9" t="s">
        <v>424</v>
      </c>
      <c r="F43" s="29"/>
      <c r="G43" s="167"/>
    </row>
    <row r="44" spans="2:7">
      <c r="B44" s="33"/>
      <c r="F44" s="29"/>
      <c r="G44" s="88"/>
    </row>
    <row r="45" spans="2:7">
      <c r="B45" s="55" t="s">
        <v>425</v>
      </c>
      <c r="D45" s="26" t="str">
        <f>IF(_WAEH=2,"volle DM","volle EURO")</f>
        <v>volle EURO</v>
      </c>
      <c r="F45" s="29"/>
      <c r="G45" s="88"/>
    </row>
    <row r="46" spans="2:7" ht="15" customHeight="1">
      <c r="B46" s="55" t="s">
        <v>426</v>
      </c>
      <c r="D46" s="309"/>
      <c r="E46" s="9" t="s">
        <v>427</v>
      </c>
      <c r="F46" s="29"/>
      <c r="G46" s="167"/>
    </row>
    <row r="47" spans="2:7">
      <c r="B47" s="55"/>
      <c r="D47" s="465"/>
      <c r="F47" s="29"/>
    </row>
    <row r="49" spans="2:2">
      <c r="B49" s="8"/>
    </row>
    <row r="51" spans="2:2">
      <c r="B51" s="82"/>
    </row>
    <row r="56" spans="2:2">
      <c r="B56" s="1"/>
    </row>
    <row r="58" spans="2:2">
      <c r="B58" s="8"/>
    </row>
    <row r="59" spans="2:2">
      <c r="B59" s="11"/>
    </row>
    <row r="63" spans="2:2">
      <c r="B63" s="8"/>
    </row>
    <row r="66" spans="2:2">
      <c r="B66" s="11"/>
    </row>
    <row r="69" spans="2:2">
      <c r="B69" s="11"/>
    </row>
    <row r="84" spans="2:2">
      <c r="B84" s="11"/>
    </row>
    <row r="89" spans="2:2">
      <c r="B89" s="1"/>
    </row>
    <row r="90" spans="2:2">
      <c r="B90" s="1"/>
    </row>
    <row r="98" spans="2:2">
      <c r="B98" s="12"/>
    </row>
    <row r="99" spans="2:2">
      <c r="B99" s="12"/>
    </row>
    <row r="100" spans="2:2">
      <c r="B100" s="82"/>
    </row>
    <row r="101" spans="2:2">
      <c r="B101" s="82"/>
    </row>
    <row r="102" spans="2:2">
      <c r="B102" s="82"/>
    </row>
    <row r="103" spans="2:2">
      <c r="B103" s="8"/>
    </row>
    <row r="106" spans="2:2">
      <c r="B106" s="8"/>
    </row>
    <row r="109" spans="2:2">
      <c r="B109" s="11"/>
    </row>
    <row r="116" spans="2:3">
      <c r="B116" s="11"/>
    </row>
    <row r="118" spans="2:3">
      <c r="C118" s="1"/>
    </row>
    <row r="119" spans="2:3">
      <c r="C119" s="1"/>
    </row>
    <row r="120" spans="2:3">
      <c r="C120" s="1"/>
    </row>
    <row r="121" spans="2:3">
      <c r="C121" s="1"/>
    </row>
    <row r="122" spans="2:3">
      <c r="C122" s="1"/>
    </row>
    <row r="123" spans="2:3">
      <c r="C123" s="1"/>
    </row>
    <row r="124" spans="2:3">
      <c r="C124" s="1"/>
    </row>
    <row r="125" spans="2:3">
      <c r="C125" s="1"/>
    </row>
    <row r="126" spans="2:3">
      <c r="C126" s="1"/>
    </row>
    <row r="127" spans="2:3">
      <c r="C127" s="1"/>
    </row>
    <row r="128" spans="2:3">
      <c r="C128" s="1"/>
    </row>
    <row r="129" spans="3:6">
      <c r="C129" s="1"/>
      <c r="F129" s="29"/>
    </row>
    <row r="130" spans="3:6">
      <c r="C130" s="1"/>
      <c r="F130" s="29"/>
    </row>
    <row r="131" spans="3:6">
      <c r="C131" s="1"/>
      <c r="F131" s="29"/>
    </row>
    <row r="132" spans="3:6">
      <c r="C132" s="1"/>
      <c r="F132" s="29"/>
    </row>
    <row r="133" spans="3:6">
      <c r="C133" s="1"/>
      <c r="F133" s="23"/>
    </row>
  </sheetData>
  <sheetProtection algorithmName="SHA-512" hashValue="HF5tDhqJeinEgu+hiFQqkg9rBmqhZabiQpxtDUgu1a2v44tJpujwWL2JQ40gI3UMAsVYGs2Aoc6gd0nB26lQ8g==" saltValue="4oj501dXQQN/P6pqUzABKA==" spinCount="100000" sheet="1" objects="1" scenarios="1"/>
  <phoneticPr fontId="0" type="noConversion"/>
  <pageMargins left="0.78740157499999996" right="0.32" top="0.7" bottom="0.77" header="0.4921259845" footer="0.4921259845"/>
  <pageSetup paperSize="9" scale="72" orientation="portrait" horizontalDpi="4294967292" r:id="rId1"/>
  <headerFooter alignWithMargins="0">
    <oddFooter>&amp;C&amp;"Arial,Fett"Teil I - Seite 6</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4">
    <pageSetUpPr fitToPage="1"/>
  </sheetPr>
  <dimension ref="B2:G162"/>
  <sheetViews>
    <sheetView showGridLines="0" zoomScaleNormal="100" workbookViewId="0">
      <selection activeCell="D6" sqref="D6"/>
    </sheetView>
  </sheetViews>
  <sheetFormatPr defaultColWidth="11.42578125" defaultRowHeight="12.75"/>
  <cols>
    <col min="1" max="1" width="1.85546875" customWidth="1"/>
    <col min="2" max="2" width="76.7109375" customWidth="1"/>
    <col min="3" max="3" width="1.42578125" customWidth="1"/>
    <col min="4" max="4" width="16.7109375" customWidth="1"/>
    <col min="5" max="5" width="6.7109375" customWidth="1"/>
    <col min="6" max="6" width="3.42578125" customWidth="1"/>
    <col min="7" max="7" width="25.140625" customWidth="1"/>
  </cols>
  <sheetData>
    <row r="2" spans="2:7">
      <c r="B2" s="1" t="s">
        <v>428</v>
      </c>
    </row>
    <row r="3" spans="2:7">
      <c r="B3" s="1" t="s">
        <v>429</v>
      </c>
    </row>
    <row r="4" spans="2:7">
      <c r="B4" s="11"/>
    </row>
    <row r="5" spans="2:7">
      <c r="B5" s="11"/>
      <c r="D5" s="26" t="str">
        <f>IF(_WAEH=2,"volle DM","volle EURO")</f>
        <v>volle EURO</v>
      </c>
    </row>
    <row r="6" spans="2:7" ht="15" customHeight="1">
      <c r="B6" t="s">
        <v>385</v>
      </c>
      <c r="D6" s="309"/>
      <c r="E6" s="9" t="s">
        <v>430</v>
      </c>
      <c r="G6" s="167"/>
    </row>
    <row r="7" spans="2:7" ht="9.9499999999999993" customHeight="1">
      <c r="G7" s="88"/>
    </row>
    <row r="8" spans="2:7">
      <c r="B8" s="1" t="s">
        <v>387</v>
      </c>
      <c r="G8" s="88"/>
    </row>
    <row r="9" spans="2:7" ht="6.75" customHeight="1">
      <c r="B9" s="1"/>
      <c r="G9" s="88"/>
    </row>
    <row r="10" spans="2:7">
      <c r="B10" s="85" t="s">
        <v>431</v>
      </c>
      <c r="G10" s="88"/>
    </row>
    <row r="11" spans="2:7" ht="4.5" customHeight="1">
      <c r="G11" s="88"/>
    </row>
    <row r="12" spans="2:7">
      <c r="B12" s="83" t="s">
        <v>432</v>
      </c>
      <c r="D12" s="26" t="str">
        <f>IF(_WAEH=2,"volle DM","volle EURO")</f>
        <v>volle EURO</v>
      </c>
      <c r="G12" s="88"/>
    </row>
    <row r="13" spans="2:7" ht="15" customHeight="1">
      <c r="B13" s="75" t="s">
        <v>433</v>
      </c>
      <c r="D13" s="309"/>
      <c r="E13" s="9" t="s">
        <v>434</v>
      </c>
      <c r="G13" s="167"/>
    </row>
    <row r="14" spans="2:7" ht="11.25" customHeight="1">
      <c r="B14" s="75"/>
      <c r="D14" s="484"/>
      <c r="E14" s="48"/>
      <c r="G14" s="88"/>
    </row>
    <row r="15" spans="2:7" ht="15" customHeight="1">
      <c r="B15" s="85" t="s">
        <v>435</v>
      </c>
      <c r="D15" s="465"/>
      <c r="G15" s="88"/>
    </row>
    <row r="16" spans="2:7" ht="4.5" customHeight="1">
      <c r="G16" s="88"/>
    </row>
    <row r="17" spans="2:7">
      <c r="B17" s="83" t="s">
        <v>432</v>
      </c>
      <c r="D17" s="26" t="str">
        <f>IF(_WAEH=2,"volle DM","volle EURO")</f>
        <v>volle EURO</v>
      </c>
      <c r="G17" s="88"/>
    </row>
    <row r="18" spans="2:7" ht="15" customHeight="1">
      <c r="B18" s="83" t="s">
        <v>436</v>
      </c>
      <c r="D18" s="309"/>
      <c r="E18" s="9" t="s">
        <v>437</v>
      </c>
      <c r="G18" s="167"/>
    </row>
    <row r="19" spans="2:7" ht="15" customHeight="1">
      <c r="B19" s="83" t="s">
        <v>438</v>
      </c>
      <c r="D19" s="309"/>
      <c r="E19" s="9" t="s">
        <v>439</v>
      </c>
      <c r="G19" s="167"/>
    </row>
    <row r="20" spans="2:7" ht="15" customHeight="1" thickBot="1">
      <c r="B20" s="83" t="s">
        <v>440</v>
      </c>
      <c r="D20" s="309"/>
      <c r="E20" s="9" t="s">
        <v>441</v>
      </c>
      <c r="G20" s="167"/>
    </row>
    <row r="21" spans="2:7" ht="13.5" thickBot="1">
      <c r="B21" s="1" t="s">
        <v>172</v>
      </c>
      <c r="D21" s="17" t="str">
        <f>IF(AND(ISBLANK(_BV10),ISBLANK(_XX40),ISBLANK(_XX41),ISBLANK(_XX15)),"",_BV10+_XX40+_XX41+_XX15)</f>
        <v/>
      </c>
      <c r="E21" s="10" t="s">
        <v>442</v>
      </c>
      <c r="G21" s="88"/>
    </row>
    <row r="22" spans="2:7">
      <c r="B22" s="82"/>
      <c r="C22" s="82"/>
      <c r="D22" s="465"/>
      <c r="E22" s="82"/>
      <c r="G22" s="88"/>
    </row>
    <row r="23" spans="2:7">
      <c r="B23" s="82"/>
      <c r="C23" s="82"/>
      <c r="D23" s="152" t="str">
        <f>IF(_WAEH=2,"volle DM","volle EURO")</f>
        <v>volle EURO</v>
      </c>
      <c r="E23" s="82"/>
      <c r="G23" s="88"/>
    </row>
    <row r="24" spans="2:7" ht="15" customHeight="1">
      <c r="B24" s="1" t="s">
        <v>443</v>
      </c>
      <c r="C24" s="82"/>
      <c r="D24" s="309"/>
      <c r="E24" s="9" t="s">
        <v>444</v>
      </c>
      <c r="G24" s="167"/>
    </row>
    <row r="25" spans="2:7">
      <c r="B25" s="82"/>
      <c r="C25" s="82"/>
      <c r="D25" s="82"/>
      <c r="E25" s="82"/>
      <c r="G25" s="88"/>
    </row>
    <row r="26" spans="2:7">
      <c r="B26" s="1"/>
      <c r="D26" s="26" t="str">
        <f>IF(_WAEH=2,"volle DM","volle EURO")</f>
        <v>volle EURO</v>
      </c>
      <c r="G26" s="88"/>
    </row>
    <row r="27" spans="2:7" ht="15" customHeight="1">
      <c r="B27" s="1" t="s">
        <v>445</v>
      </c>
      <c r="D27" s="309"/>
      <c r="E27" s="9" t="s">
        <v>446</v>
      </c>
      <c r="G27" s="167"/>
    </row>
    <row r="28" spans="2:7" ht="8.25" customHeight="1">
      <c r="G28" s="88"/>
    </row>
    <row r="29" spans="2:7">
      <c r="B29" s="1" t="s">
        <v>387</v>
      </c>
      <c r="D29" s="26" t="str">
        <f>IF(_WAEH=2,"volle DM","volle EURO")</f>
        <v>volle EURO</v>
      </c>
      <c r="G29" s="88"/>
    </row>
    <row r="30" spans="2:7" ht="9" customHeight="1">
      <c r="B30" s="1"/>
      <c r="D30" s="26"/>
      <c r="G30" s="88"/>
    </row>
    <row r="31" spans="2:7" ht="15" customHeight="1">
      <c r="B31" t="s">
        <v>447</v>
      </c>
      <c r="D31" s="309"/>
      <c r="E31" s="9" t="s">
        <v>448</v>
      </c>
      <c r="G31" s="167"/>
    </row>
    <row r="32" spans="2:7" ht="15" customHeight="1">
      <c r="B32" t="s">
        <v>449</v>
      </c>
      <c r="D32" s="309"/>
      <c r="E32" s="9" t="s">
        <v>450</v>
      </c>
      <c r="G32" s="167"/>
    </row>
    <row r="33" spans="2:7" ht="15" customHeight="1">
      <c r="B33" s="82" t="s">
        <v>451</v>
      </c>
      <c r="D33" s="309"/>
      <c r="E33" s="9" t="s">
        <v>452</v>
      </c>
      <c r="F33" s="29"/>
      <c r="G33" s="167"/>
    </row>
    <row r="34" spans="2:7" ht="15" customHeight="1">
      <c r="B34" s="476" t="s">
        <v>453</v>
      </c>
      <c r="C34" s="82"/>
      <c r="D34" s="309"/>
      <c r="E34" s="301" t="s">
        <v>454</v>
      </c>
      <c r="G34" s="167"/>
    </row>
    <row r="35" spans="2:7" ht="15" customHeight="1">
      <c r="B35" s="33" t="s">
        <v>455</v>
      </c>
      <c r="D35" s="309"/>
      <c r="E35" s="9" t="s">
        <v>456</v>
      </c>
      <c r="F35" s="29"/>
      <c r="G35" s="167"/>
    </row>
    <row r="36" spans="2:7" ht="15" customHeight="1">
      <c r="B36" s="476" t="s">
        <v>457</v>
      </c>
      <c r="C36" s="28"/>
      <c r="D36" s="309"/>
      <c r="E36" s="301" t="s">
        <v>458</v>
      </c>
      <c r="F36" s="82"/>
      <c r="G36" s="167" t="s">
        <v>459</v>
      </c>
    </row>
    <row r="37" spans="2:7" ht="15" customHeight="1">
      <c r="B37" s="33" t="s">
        <v>460</v>
      </c>
      <c r="D37" s="309"/>
      <c r="E37" s="9" t="s">
        <v>461</v>
      </c>
      <c r="F37" s="29"/>
      <c r="G37" s="167"/>
    </row>
    <row r="38" spans="2:7" ht="15" customHeight="1">
      <c r="B38" s="33" t="s">
        <v>462</v>
      </c>
      <c r="D38" s="309"/>
      <c r="E38" s="9" t="s">
        <v>463</v>
      </c>
      <c r="F38" s="29"/>
      <c r="G38" s="167"/>
    </row>
    <row r="39" spans="2:7" ht="15" customHeight="1">
      <c r="B39" s="33" t="s">
        <v>464</v>
      </c>
      <c r="D39" s="309"/>
      <c r="E39" s="9" t="s">
        <v>465</v>
      </c>
      <c r="F39" s="29"/>
      <c r="G39" s="167"/>
    </row>
    <row r="40" spans="2:7" ht="15" customHeight="1" thickBot="1">
      <c r="B40" t="s">
        <v>466</v>
      </c>
      <c r="D40" s="309"/>
      <c r="E40" s="9" t="s">
        <v>467</v>
      </c>
      <c r="G40" s="167" t="s">
        <v>468</v>
      </c>
    </row>
    <row r="41" spans="2:7" ht="15" customHeight="1" thickBot="1">
      <c r="B41" s="1" t="s">
        <v>172</v>
      </c>
      <c r="D41" s="17">
        <f>SUM(D31:D40)</f>
        <v>0</v>
      </c>
      <c r="E41" s="10" t="s">
        <v>469</v>
      </c>
      <c r="G41" s="88"/>
    </row>
    <row r="42" spans="2:7">
      <c r="B42" s="1"/>
      <c r="D42" s="21"/>
      <c r="E42" s="1"/>
      <c r="G42" s="88"/>
    </row>
    <row r="43" spans="2:7">
      <c r="B43" s="11" t="s">
        <v>470</v>
      </c>
      <c r="D43" s="26" t="str">
        <f>IF(_WAEH=2,"volle DM","volle EURO")</f>
        <v>volle EURO</v>
      </c>
      <c r="E43" s="1"/>
      <c r="G43" s="88"/>
    </row>
    <row r="44" spans="2:7" ht="15" customHeight="1">
      <c r="B44" s="1" t="s">
        <v>471</v>
      </c>
      <c r="D44" s="56"/>
      <c r="E44" s="32" t="s">
        <v>472</v>
      </c>
      <c r="G44" s="167"/>
    </row>
    <row r="45" spans="2:7" ht="25.5">
      <c r="B45" s="31" t="s">
        <v>473</v>
      </c>
      <c r="D45" s="56"/>
      <c r="E45" s="32" t="s">
        <v>474</v>
      </c>
      <c r="G45" s="167"/>
    </row>
    <row r="46" spans="2:7" ht="15" customHeight="1">
      <c r="B46" s="1" t="s">
        <v>475</v>
      </c>
      <c r="D46" s="56"/>
      <c r="E46" s="32" t="s">
        <v>476</v>
      </c>
      <c r="G46" s="167"/>
    </row>
    <row r="47" spans="2:7" ht="15" customHeight="1">
      <c r="B47" s="1" t="s">
        <v>477</v>
      </c>
      <c r="D47" s="56"/>
      <c r="E47" s="32" t="s">
        <v>478</v>
      </c>
      <c r="G47" s="167"/>
    </row>
    <row r="48" spans="2:7">
      <c r="B48" s="1"/>
      <c r="D48" s="21"/>
      <c r="E48" s="1"/>
      <c r="G48" s="82"/>
    </row>
    <row r="49" spans="2:7">
      <c r="B49" s="1" t="s">
        <v>479</v>
      </c>
      <c r="G49" s="82"/>
    </row>
    <row r="50" spans="2:7" ht="8.25" customHeight="1">
      <c r="G50" s="82"/>
    </row>
    <row r="51" spans="2:7">
      <c r="B51" s="33" t="s">
        <v>480</v>
      </c>
      <c r="G51" s="82"/>
    </row>
    <row r="52" spans="2:7" ht="66" customHeight="1">
      <c r="B52" s="88" t="s">
        <v>481</v>
      </c>
      <c r="D52" s="26" t="str">
        <f>IF(_WAEH=2,"volle DM","volle EURO")</f>
        <v>volle EURO</v>
      </c>
      <c r="G52" s="82"/>
    </row>
    <row r="53" spans="2:7" ht="24.75" customHeight="1">
      <c r="B53" s="98" t="s">
        <v>482</v>
      </c>
      <c r="D53" s="309"/>
      <c r="E53" s="9" t="s">
        <v>483</v>
      </c>
      <c r="G53" s="293" t="s">
        <v>484</v>
      </c>
    </row>
    <row r="54" spans="2:7" ht="15" customHeight="1">
      <c r="B54" s="33" t="s">
        <v>485</v>
      </c>
    </row>
    <row r="56" spans="2:7">
      <c r="B56" s="82"/>
    </row>
    <row r="58" spans="2:7">
      <c r="B58" s="8"/>
    </row>
    <row r="64" spans="2:7">
      <c r="B64" s="1"/>
    </row>
    <row r="66" spans="2:2">
      <c r="B66" s="11"/>
    </row>
    <row r="70" spans="2:2">
      <c r="B70" s="11"/>
    </row>
    <row r="74" spans="2:2">
      <c r="B74" s="11"/>
    </row>
    <row r="79" spans="2:2">
      <c r="B79" s="8"/>
    </row>
    <row r="81" spans="2:2">
      <c r="B81" s="82"/>
    </row>
    <row r="86" spans="2:2">
      <c r="B86" s="1"/>
    </row>
    <row r="88" spans="2:2">
      <c r="B88" s="8"/>
    </row>
    <row r="89" spans="2:2">
      <c r="B89" s="11"/>
    </row>
    <row r="93" spans="2:2">
      <c r="B93" s="8"/>
    </row>
    <row r="96" spans="2:2">
      <c r="B96" s="11"/>
    </row>
    <row r="99" spans="2:2">
      <c r="B99" s="11"/>
    </row>
    <row r="114" spans="2:2">
      <c r="B114" s="11"/>
    </row>
    <row r="119" spans="2:2">
      <c r="B119" s="1"/>
    </row>
    <row r="120" spans="2:2">
      <c r="B120" s="1"/>
    </row>
    <row r="128" spans="2:2">
      <c r="B128" s="12"/>
    </row>
    <row r="129" spans="2:2">
      <c r="B129" s="12"/>
    </row>
    <row r="130" spans="2:2">
      <c r="B130" s="82"/>
    </row>
    <row r="131" spans="2:2">
      <c r="B131" s="82"/>
    </row>
    <row r="132" spans="2:2">
      <c r="B132" s="82"/>
    </row>
    <row r="133" spans="2:2">
      <c r="B133" s="8"/>
    </row>
    <row r="136" spans="2:2">
      <c r="B136" s="8"/>
    </row>
    <row r="139" spans="2:2">
      <c r="B139" s="11"/>
    </row>
    <row r="146" spans="2:3">
      <c r="B146" s="11"/>
    </row>
    <row r="148" spans="2:3">
      <c r="C148" s="1"/>
    </row>
    <row r="149" spans="2:3">
      <c r="C149" s="1"/>
    </row>
    <row r="150" spans="2:3">
      <c r="C150" s="1"/>
    </row>
    <row r="151" spans="2:3">
      <c r="C151" s="1"/>
    </row>
    <row r="152" spans="2:3">
      <c r="C152" s="1"/>
    </row>
    <row r="153" spans="2:3">
      <c r="C153" s="1"/>
    </row>
    <row r="154" spans="2:3">
      <c r="C154" s="1"/>
    </row>
    <row r="155" spans="2:3">
      <c r="C155" s="1"/>
    </row>
    <row r="156" spans="2:3">
      <c r="C156" s="1"/>
    </row>
    <row r="157" spans="2:3">
      <c r="C157" s="1"/>
    </row>
    <row r="158" spans="2:3">
      <c r="C158" s="1"/>
    </row>
    <row r="159" spans="2:3">
      <c r="C159" s="1"/>
    </row>
    <row r="160" spans="2:3">
      <c r="C160" s="1"/>
    </row>
    <row r="161" spans="3:3">
      <c r="C161" s="1"/>
    </row>
    <row r="162" spans="3:3">
      <c r="C162" s="1"/>
    </row>
  </sheetData>
  <sheetProtection password="DEA8" sheet="1" objects="1" scenarios="1"/>
  <phoneticPr fontId="0" type="noConversion"/>
  <pageMargins left="0.78740157499999996" right="0.36" top="0.74" bottom="0.984251969" header="0.4921259845" footer="0.4921259845"/>
  <pageSetup paperSize="9" scale="70" orientation="portrait" horizontalDpi="4294967292" r:id="rId1"/>
  <headerFooter alignWithMargins="0">
    <oddFooter>&amp;C&amp;"Arial,Fett"Teil I - Seite 7</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5">
    <pageSetUpPr fitToPage="1"/>
  </sheetPr>
  <dimension ref="B2:G219"/>
  <sheetViews>
    <sheetView showGridLines="0" zoomScaleNormal="100" workbookViewId="0">
      <selection activeCell="D6" sqref="D6"/>
    </sheetView>
  </sheetViews>
  <sheetFormatPr defaultColWidth="11.42578125" defaultRowHeight="12.75"/>
  <cols>
    <col min="1" max="1" width="3" customWidth="1"/>
    <col min="2" max="2" width="74.28515625" bestFit="1" customWidth="1"/>
    <col min="3" max="3" width="4.28515625" customWidth="1"/>
    <col min="4" max="4" width="16.7109375" customWidth="1"/>
    <col min="5" max="5" width="5.85546875" bestFit="1" customWidth="1"/>
    <col min="6" max="6" width="4.28515625" customWidth="1"/>
    <col min="7" max="7" width="23.42578125" customWidth="1"/>
  </cols>
  <sheetData>
    <row r="2" spans="2:7" ht="15">
      <c r="B2" s="80" t="s">
        <v>486</v>
      </c>
    </row>
    <row r="3" spans="2:7" ht="9" customHeight="1">
      <c r="B3" s="1"/>
    </row>
    <row r="4" spans="2:7">
      <c r="B4" s="243" t="s">
        <v>487</v>
      </c>
    </row>
    <row r="5" spans="2:7">
      <c r="B5" s="1"/>
      <c r="D5" s="26" t="str">
        <f>IF(_WAEH=2,"volle DM","volle EURO")</f>
        <v>volle EURO</v>
      </c>
    </row>
    <row r="6" spans="2:7" ht="15" customHeight="1">
      <c r="B6" t="s">
        <v>385</v>
      </c>
      <c r="D6" s="309"/>
      <c r="E6" s="9" t="s">
        <v>488</v>
      </c>
      <c r="G6" s="485"/>
    </row>
    <row r="7" spans="2:7">
      <c r="G7" s="82"/>
    </row>
    <row r="8" spans="2:7">
      <c r="B8" s="84" t="s">
        <v>387</v>
      </c>
      <c r="F8" s="29"/>
      <c r="G8" s="82"/>
    </row>
    <row r="9" spans="2:7">
      <c r="B9" s="84"/>
      <c r="F9" s="29"/>
      <c r="G9" s="82"/>
    </row>
    <row r="10" spans="2:7">
      <c r="B10" s="119" t="s">
        <v>489</v>
      </c>
      <c r="D10" s="26" t="str">
        <f>IF(_WAEH=2,"volle DM","volle EURO")</f>
        <v>volle EURO</v>
      </c>
      <c r="G10" s="82"/>
    </row>
    <row r="11" spans="2:7" ht="15" customHeight="1">
      <c r="B11" s="412" t="s">
        <v>490</v>
      </c>
      <c r="D11" s="309"/>
      <c r="E11" s="9" t="s">
        <v>491</v>
      </c>
      <c r="G11" s="167"/>
    </row>
    <row r="12" spans="2:7" ht="15" customHeight="1">
      <c r="B12" s="412" t="s">
        <v>492</v>
      </c>
      <c r="D12" s="309"/>
      <c r="E12" s="9" t="s">
        <v>493</v>
      </c>
      <c r="G12" s="167"/>
    </row>
    <row r="13" spans="2:7" ht="15" customHeight="1">
      <c r="B13" s="412" t="s">
        <v>494</v>
      </c>
      <c r="D13" s="309"/>
      <c r="E13" s="9" t="s">
        <v>495</v>
      </c>
      <c r="G13" s="167"/>
    </row>
    <row r="14" spans="2:7" ht="15" customHeight="1">
      <c r="B14" s="78" t="s">
        <v>496</v>
      </c>
      <c r="D14" s="309"/>
      <c r="E14" s="9" t="s">
        <v>497</v>
      </c>
      <c r="G14" s="167"/>
    </row>
    <row r="15" spans="2:7" ht="15" customHeight="1">
      <c r="B15" s="78" t="s">
        <v>498</v>
      </c>
      <c r="D15" s="309"/>
      <c r="E15" s="9" t="s">
        <v>499</v>
      </c>
      <c r="G15" s="167"/>
    </row>
    <row r="16" spans="2:7" ht="8.25" customHeight="1">
      <c r="G16" s="88"/>
    </row>
    <row r="17" spans="2:7" ht="15" hidden="1" customHeight="1">
      <c r="B17" t="s">
        <v>500</v>
      </c>
      <c r="D17" s="486"/>
      <c r="E17" s="9" t="s">
        <v>501</v>
      </c>
      <c r="G17" s="88"/>
    </row>
    <row r="18" spans="2:7" hidden="1">
      <c r="B18" s="82" t="s">
        <v>502</v>
      </c>
      <c r="D18" s="487"/>
      <c r="E18" s="9" t="s">
        <v>503</v>
      </c>
      <c r="G18" s="88"/>
    </row>
    <row r="19" spans="2:7" hidden="1">
      <c r="B19" s="82" t="s">
        <v>504</v>
      </c>
      <c r="D19" t="s">
        <v>505</v>
      </c>
      <c r="G19" s="88"/>
    </row>
    <row r="20" spans="2:7" hidden="1">
      <c r="B20" s="82" t="s">
        <v>506</v>
      </c>
      <c r="D20" s="487"/>
      <c r="E20" s="9" t="s">
        <v>507</v>
      </c>
      <c r="G20" s="88"/>
    </row>
    <row r="21" spans="2:7" hidden="1">
      <c r="B21" s="82" t="s">
        <v>508</v>
      </c>
      <c r="D21" s="487"/>
      <c r="E21" s="9" t="s">
        <v>509</v>
      </c>
      <c r="G21" s="88"/>
    </row>
    <row r="22" spans="2:7" hidden="1">
      <c r="B22" s="82" t="s">
        <v>510</v>
      </c>
      <c r="D22" s="488"/>
      <c r="E22" s="9" t="s">
        <v>511</v>
      </c>
      <c r="G22" s="88"/>
    </row>
    <row r="23" spans="2:7">
      <c r="B23" s="86" t="s">
        <v>512</v>
      </c>
      <c r="D23" s="26" t="str">
        <f>IF(_WAEH=2,"volle DM","volle EURO")</f>
        <v>volle EURO</v>
      </c>
      <c r="G23" s="88"/>
    </row>
    <row r="24" spans="2:7" ht="15" customHeight="1">
      <c r="B24" s="476" t="s">
        <v>513</v>
      </c>
      <c r="C24" s="82"/>
      <c r="D24" s="489"/>
      <c r="E24" s="41" t="s">
        <v>514</v>
      </c>
      <c r="G24" s="167"/>
    </row>
    <row r="25" spans="2:7" ht="15" customHeight="1">
      <c r="B25" s="89" t="s">
        <v>515</v>
      </c>
      <c r="D25" s="309"/>
      <c r="E25" s="57" t="s">
        <v>516</v>
      </c>
      <c r="F25" s="29"/>
      <c r="G25" s="167"/>
    </row>
    <row r="26" spans="2:7" ht="13.5" thickBot="1">
      <c r="B26" s="412" t="s">
        <v>517</v>
      </c>
      <c r="D26" s="309"/>
      <c r="E26" s="57" t="s">
        <v>518</v>
      </c>
      <c r="G26" s="167"/>
    </row>
    <row r="27" spans="2:7" ht="13.5" thickBot="1">
      <c r="B27" s="84" t="s">
        <v>172</v>
      </c>
      <c r="D27" s="17" t="str">
        <f>IF(AND(ISBLANK(_BK01),ISBLANK(_HK01),ISBLANK(_IK01),ISBLANK(_EZ01),ISBLANK(_SA01),ISBLANK(_XX45),ISBLANK(_HA12),_PA01=""),"",_BK01+_HK01+_IK01+_EZ01+_SA01+_XX45+_PA01+_HA12)</f>
        <v/>
      </c>
      <c r="E27" s="10" t="s">
        <v>519</v>
      </c>
      <c r="G27" s="167"/>
    </row>
    <row r="28" spans="2:7" hidden="1">
      <c r="B28" s="75"/>
      <c r="D28" s="21"/>
      <c r="E28" s="1"/>
      <c r="G28" s="167"/>
    </row>
    <row r="29" spans="2:7" s="40" customFormat="1" hidden="1">
      <c r="B29" s="75" t="s">
        <v>520</v>
      </c>
      <c r="C29"/>
      <c r="D29" s="21"/>
      <c r="E29" s="1"/>
      <c r="G29" s="167"/>
    </row>
    <row r="30" spans="2:7" hidden="1">
      <c r="B30" s="40" t="s">
        <v>521</v>
      </c>
      <c r="C30" s="40"/>
      <c r="D30" s="44"/>
      <c r="E30" s="42" t="s">
        <v>522</v>
      </c>
      <c r="G30" s="167"/>
    </row>
    <row r="31" spans="2:7">
      <c r="B31" s="1"/>
      <c r="G31" s="88"/>
    </row>
    <row r="32" spans="2:7" ht="15" customHeight="1">
      <c r="B32" s="82"/>
      <c r="D32" s="26" t="str">
        <f>IF(_WAEH=2,"volle DM","volle EURO")</f>
        <v>volle EURO</v>
      </c>
      <c r="G32" s="88"/>
    </row>
    <row r="33" spans="2:7" ht="22.5" customHeight="1">
      <c r="B33" s="31" t="s">
        <v>523</v>
      </c>
      <c r="C33" s="1"/>
      <c r="D33" s="56"/>
      <c r="E33" s="32" t="s">
        <v>524</v>
      </c>
      <c r="G33" s="167"/>
    </row>
    <row r="34" spans="2:7" ht="12.75" customHeight="1">
      <c r="B34" s="88" t="s">
        <v>525</v>
      </c>
      <c r="C34" s="1"/>
      <c r="E34" s="1"/>
      <c r="G34" s="88"/>
    </row>
    <row r="35" spans="2:7" ht="15" customHeight="1">
      <c r="B35" s="476" t="s">
        <v>526</v>
      </c>
      <c r="C35" s="1"/>
      <c r="D35" s="26" t="str">
        <f>IF(_WAEH=2,"volle DM","volle EURO")</f>
        <v>volle EURO</v>
      </c>
      <c r="G35" s="88"/>
    </row>
    <row r="36" spans="2:7" ht="14.25" customHeight="1">
      <c r="B36" s="1" t="s">
        <v>527</v>
      </c>
      <c r="C36" s="1"/>
      <c r="D36" s="56"/>
      <c r="E36" s="32" t="s">
        <v>528</v>
      </c>
      <c r="G36" s="167"/>
    </row>
    <row r="37" spans="2:7" ht="15" customHeight="1">
      <c r="B37" s="1"/>
      <c r="C37" s="1"/>
      <c r="G37" s="88"/>
    </row>
    <row r="38" spans="2:7" ht="15" customHeight="1">
      <c r="B38" s="1" t="s">
        <v>529</v>
      </c>
      <c r="D38" s="26" t="str">
        <f>IF(_WAEH=2,"volle DM","volle EURO")</f>
        <v>volle EURO</v>
      </c>
      <c r="G38" s="88"/>
    </row>
    <row r="39" spans="2:7">
      <c r="B39" s="26" t="s">
        <v>530</v>
      </c>
      <c r="D39" s="56"/>
      <c r="E39" s="32" t="s">
        <v>531</v>
      </c>
      <c r="G39" s="167"/>
    </row>
    <row r="40" spans="2:7">
      <c r="B40" s="1"/>
      <c r="G40" s="88"/>
    </row>
    <row r="41" spans="2:7">
      <c r="B41" s="1" t="s">
        <v>532</v>
      </c>
      <c r="D41" s="1"/>
      <c r="E41" s="1"/>
      <c r="G41" s="88"/>
    </row>
    <row r="42" spans="2:7" ht="15" customHeight="1">
      <c r="B42" s="1"/>
      <c r="D42" s="26" t="str">
        <f>IF(_WAEH=2,"volle DM","volle EURO")</f>
        <v>volle EURO</v>
      </c>
      <c r="G42" s="88"/>
    </row>
    <row r="43" spans="2:7" ht="17.25" customHeight="1">
      <c r="B43" s="82" t="s">
        <v>385</v>
      </c>
      <c r="D43" s="309"/>
      <c r="E43" s="9" t="s">
        <v>533</v>
      </c>
      <c r="G43" s="167"/>
    </row>
    <row r="44" spans="2:7">
      <c r="G44" s="88"/>
    </row>
    <row r="45" spans="2:7">
      <c r="B45" s="84" t="s">
        <v>387</v>
      </c>
      <c r="G45" s="88"/>
    </row>
    <row r="46" spans="2:7" ht="15" customHeight="1">
      <c r="B46" s="89"/>
      <c r="D46" s="26" t="str">
        <f>IF(_WAEH=2,"volle DM","volle EURO")</f>
        <v>volle EURO</v>
      </c>
      <c r="G46" s="88"/>
    </row>
    <row r="47" spans="2:7" ht="15" customHeight="1">
      <c r="B47" s="78" t="s">
        <v>534</v>
      </c>
      <c r="D47" s="309"/>
      <c r="E47" s="9" t="s">
        <v>535</v>
      </c>
      <c r="G47" s="167"/>
    </row>
    <row r="48" spans="2:7" ht="15" customHeight="1" thickBot="1">
      <c r="B48" s="78" t="s">
        <v>536</v>
      </c>
      <c r="D48" s="309"/>
      <c r="E48" s="9" t="s">
        <v>537</v>
      </c>
      <c r="G48" s="167"/>
    </row>
    <row r="49" spans="2:7" ht="15.75" customHeight="1" thickBot="1">
      <c r="B49" s="84" t="s">
        <v>172</v>
      </c>
      <c r="D49" s="17" t="str">
        <f>IF(AND(ISBLANK(_AI01),ISBLANK(_AS01)),"",_AI01+_AS01)</f>
        <v/>
      </c>
      <c r="E49" s="10" t="s">
        <v>538</v>
      </c>
      <c r="G49" s="88"/>
    </row>
    <row r="50" spans="2:7" hidden="1">
      <c r="B50" s="82" t="s">
        <v>539</v>
      </c>
      <c r="D50" s="1"/>
      <c r="E50" s="1"/>
      <c r="G50" s="88"/>
    </row>
    <row r="51" spans="2:7" hidden="1">
      <c r="G51" s="88"/>
    </row>
    <row r="52" spans="2:7" hidden="1">
      <c r="B52" t="s">
        <v>540</v>
      </c>
      <c r="D52" t="str">
        <f>IF(_WAEH=2,"volle DM","volle EURO")</f>
        <v>volle EURO</v>
      </c>
      <c r="G52" s="88"/>
    </row>
    <row r="53" spans="2:7" ht="16.5" hidden="1" customHeight="1">
      <c r="B53" t="s">
        <v>541</v>
      </c>
      <c r="D53" s="477"/>
      <c r="E53" s="9" t="s">
        <v>542</v>
      </c>
      <c r="G53" s="88"/>
    </row>
    <row r="54" spans="2:7" ht="15" customHeight="1">
      <c r="B54" s="8" t="s">
        <v>543</v>
      </c>
      <c r="D54" s="26" t="str">
        <f>IF(_WAEH=2,"volle DM","volle EURO")</f>
        <v>volle EURO</v>
      </c>
      <c r="G54" s="88"/>
    </row>
    <row r="55" spans="2:7" ht="15.75" customHeight="1">
      <c r="B55" s="412" t="s">
        <v>544</v>
      </c>
      <c r="D55" s="309"/>
      <c r="E55" s="9" t="s">
        <v>545</v>
      </c>
      <c r="F55" s="161" t="s">
        <v>174</v>
      </c>
      <c r="G55" s="167"/>
    </row>
    <row r="56" spans="2:7" ht="11.25" customHeight="1">
      <c r="F56" s="82"/>
      <c r="G56" s="162" t="s">
        <v>175</v>
      </c>
    </row>
    <row r="57" spans="2:7" ht="17.25" customHeight="1">
      <c r="B57" s="412" t="s">
        <v>546</v>
      </c>
      <c r="C57" s="1"/>
      <c r="D57" s="309"/>
      <c r="E57" s="301" t="s">
        <v>547</v>
      </c>
      <c r="F57" s="82"/>
      <c r="G57" s="167"/>
    </row>
    <row r="58" spans="2:7" ht="17.25" hidden="1" customHeight="1">
      <c r="B58" s="82" t="s">
        <v>548</v>
      </c>
      <c r="C58" s="1"/>
      <c r="D58" s="465"/>
      <c r="E58" s="82"/>
      <c r="F58" s="82"/>
      <c r="G58" s="82"/>
    </row>
    <row r="59" spans="2:7" ht="17.25" hidden="1" customHeight="1">
      <c r="B59" s="82" t="s">
        <v>549</v>
      </c>
      <c r="C59" s="1"/>
      <c r="G59" s="82"/>
    </row>
    <row r="60" spans="2:7" ht="3.75" customHeight="1">
      <c r="B60" s="27"/>
      <c r="C60" s="28"/>
      <c r="D60" s="30"/>
      <c r="E60" s="27"/>
      <c r="F60" s="82"/>
      <c r="G60" s="82"/>
    </row>
    <row r="61" spans="2:7" ht="15.75" customHeight="1">
      <c r="B61" s="412" t="s">
        <v>550</v>
      </c>
      <c r="C61" s="1"/>
      <c r="D61" s="309"/>
      <c r="E61" s="301" t="s">
        <v>551</v>
      </c>
      <c r="G61" s="167"/>
    </row>
    <row r="62" spans="2:7" ht="8.25" customHeight="1">
      <c r="B62" s="40"/>
      <c r="C62" s="43"/>
      <c r="D62" s="123"/>
      <c r="E62" s="40"/>
      <c r="G62" s="82"/>
    </row>
    <row r="63" spans="2:7" ht="8.25" customHeight="1">
      <c r="B63" s="27"/>
      <c r="C63" s="28"/>
      <c r="D63" s="30"/>
      <c r="E63" s="27"/>
      <c r="G63" s="82"/>
    </row>
    <row r="64" spans="2:7" ht="15" customHeight="1" thickBot="1">
      <c r="B64" s="1" t="s">
        <v>552</v>
      </c>
      <c r="C64" s="1"/>
      <c r="D64" s="26" t="str">
        <f>IF(_WAEH=2,"volle DM","volle EURO")</f>
        <v>volle EURO</v>
      </c>
      <c r="G64" s="82"/>
    </row>
    <row r="65" spans="2:7" ht="14.25" customHeight="1" thickBot="1">
      <c r="B65" s="1" t="s">
        <v>553</v>
      </c>
      <c r="C65" s="1"/>
      <c r="D65" s="124"/>
      <c r="E65" s="10" t="s">
        <v>554</v>
      </c>
      <c r="G65" s="183"/>
    </row>
    <row r="66" spans="2:7" ht="3.75" customHeight="1" thickBot="1">
      <c r="B66" s="1"/>
      <c r="C66" s="1"/>
      <c r="D66" s="465"/>
      <c r="G66" s="82"/>
    </row>
    <row r="67" spans="2:7" ht="14.25" customHeight="1" thickBot="1">
      <c r="B67" s="1" t="s">
        <v>555</v>
      </c>
      <c r="C67" s="1"/>
      <c r="D67" s="124"/>
      <c r="E67" s="10" t="s">
        <v>556</v>
      </c>
      <c r="G67" s="183"/>
    </row>
    <row r="68" spans="2:7">
      <c r="B68" s="11"/>
      <c r="C68" s="1"/>
      <c r="D68" s="465"/>
      <c r="G68" s="82"/>
    </row>
    <row r="69" spans="2:7">
      <c r="B69" s="1" t="s">
        <v>557</v>
      </c>
      <c r="G69" s="82"/>
    </row>
    <row r="70" spans="2:7" ht="15" customHeight="1">
      <c r="B70" s="82"/>
      <c r="C70" s="1"/>
      <c r="D70" s="26" t="str">
        <f>IF(_WAEH=2,"volle DM","volle EURO")</f>
        <v>volle EURO</v>
      </c>
      <c r="G70" s="82"/>
    </row>
    <row r="71" spans="2:7" ht="14.25" customHeight="1">
      <c r="B71" t="s">
        <v>385</v>
      </c>
      <c r="D71" s="309"/>
      <c r="E71" s="9" t="s">
        <v>558</v>
      </c>
      <c r="G71" s="183"/>
    </row>
    <row r="72" spans="2:7">
      <c r="G72" s="82"/>
    </row>
    <row r="73" spans="2:7" ht="12.75" customHeight="1">
      <c r="B73" s="1" t="s">
        <v>387</v>
      </c>
      <c r="G73" s="82"/>
    </row>
    <row r="74" spans="2:7" ht="6" customHeight="1">
      <c r="G74" s="82"/>
    </row>
    <row r="75" spans="2:7" ht="15" customHeight="1">
      <c r="B75" s="75" t="s">
        <v>559</v>
      </c>
      <c r="D75" s="26" t="str">
        <f>IF(_WAEH=2,"volle DM","volle EURO")</f>
        <v>volle EURO</v>
      </c>
      <c r="F75" s="29"/>
      <c r="G75" s="82"/>
    </row>
    <row r="76" spans="2:7" ht="15" customHeight="1">
      <c r="B76" s="89" t="s">
        <v>560</v>
      </c>
      <c r="D76" s="309"/>
      <c r="E76" s="9" t="s">
        <v>561</v>
      </c>
      <c r="G76" s="183"/>
    </row>
    <row r="77" spans="2:7" ht="15" customHeight="1">
      <c r="B77" s="412" t="s">
        <v>562</v>
      </c>
      <c r="D77" s="309"/>
      <c r="E77" s="9" t="s">
        <v>563</v>
      </c>
      <c r="G77" s="183"/>
    </row>
    <row r="78" spans="2:7" ht="15" customHeight="1">
      <c r="B78" s="83" t="s">
        <v>564</v>
      </c>
      <c r="D78" s="309"/>
      <c r="E78" s="301" t="s">
        <v>565</v>
      </c>
      <c r="G78" s="183"/>
    </row>
    <row r="79" spans="2:7" ht="15" customHeight="1">
      <c r="B79" s="75" t="s">
        <v>566</v>
      </c>
      <c r="D79" s="309"/>
      <c r="E79" s="9" t="s">
        <v>567</v>
      </c>
      <c r="G79" s="183"/>
    </row>
    <row r="80" spans="2:7" ht="15" customHeight="1">
      <c r="B80" s="75" t="s">
        <v>568</v>
      </c>
      <c r="D80" s="309"/>
      <c r="E80" s="9" t="s">
        <v>569</v>
      </c>
      <c r="G80" s="183"/>
    </row>
    <row r="81" spans="2:7" ht="15" customHeight="1">
      <c r="B81" s="75" t="s">
        <v>570</v>
      </c>
      <c r="D81" s="309"/>
      <c r="E81" s="9" t="s">
        <v>571</v>
      </c>
      <c r="G81" s="183"/>
    </row>
    <row r="82" spans="2:7" ht="15" customHeight="1" thickBot="1">
      <c r="B82" s="75" t="s">
        <v>572</v>
      </c>
      <c r="D82" s="309"/>
      <c r="E82" s="9" t="s">
        <v>573</v>
      </c>
      <c r="G82" s="183"/>
    </row>
    <row r="83" spans="2:7" ht="15.75" customHeight="1" thickBot="1">
      <c r="B83" s="1" t="s">
        <v>172</v>
      </c>
      <c r="D83" s="17">
        <f>SUM(D76:D82)</f>
        <v>0</v>
      </c>
      <c r="E83" s="10" t="s">
        <v>574</v>
      </c>
      <c r="G83" s="82"/>
    </row>
    <row r="84" spans="2:7">
      <c r="D84" s="1"/>
      <c r="E84" s="1"/>
      <c r="G84" s="82"/>
    </row>
    <row r="85" spans="2:7" ht="12.75" customHeight="1">
      <c r="B85" s="1" t="s">
        <v>575</v>
      </c>
      <c r="G85" s="82"/>
    </row>
    <row r="86" spans="2:7" ht="69" customHeight="1">
      <c r="B86" s="88" t="s">
        <v>576</v>
      </c>
      <c r="D86" s="26" t="str">
        <f>IF(_WAEH=2,"volle DM","volle EURO")</f>
        <v>volle EURO</v>
      </c>
      <c r="G86" s="82"/>
    </row>
    <row r="87" spans="2:7" ht="25.5" customHeight="1">
      <c r="B87" s="98" t="s">
        <v>577</v>
      </c>
      <c r="D87" s="309"/>
      <c r="E87" s="9" t="s">
        <v>578</v>
      </c>
      <c r="G87" s="293" t="s">
        <v>484</v>
      </c>
    </row>
    <row r="89" spans="2:7">
      <c r="D89" s="465"/>
    </row>
    <row r="92" spans="2:7">
      <c r="B92" s="1"/>
    </row>
    <row r="93" spans="2:7">
      <c r="B93" s="82"/>
    </row>
    <row r="95" spans="2:7">
      <c r="B95" s="82"/>
    </row>
    <row r="97" spans="2:2">
      <c r="B97" s="82"/>
    </row>
    <row r="99" spans="2:2">
      <c r="B99" s="8"/>
    </row>
    <row r="105" spans="2:2">
      <c r="B105" s="1"/>
    </row>
    <row r="107" spans="2:2">
      <c r="B107" s="11"/>
    </row>
    <row r="111" spans="2:2">
      <c r="B111" s="11"/>
    </row>
    <row r="115" spans="2:2">
      <c r="B115" s="11"/>
    </row>
    <row r="120" spans="2:2">
      <c r="B120" s="8"/>
    </row>
    <row r="122" spans="2:2">
      <c r="B122" s="82"/>
    </row>
    <row r="127" spans="2:2">
      <c r="B127" s="1"/>
    </row>
    <row r="129" spans="2:2">
      <c r="B129" s="8"/>
    </row>
    <row r="130" spans="2:2">
      <c r="B130" s="11"/>
    </row>
    <row r="134" spans="2:2">
      <c r="B134" s="8"/>
    </row>
    <row r="137" spans="2:2">
      <c r="B137" s="11"/>
    </row>
    <row r="140" spans="2:2">
      <c r="B140" s="11"/>
    </row>
    <row r="155" spans="2:2">
      <c r="B155" s="11"/>
    </row>
    <row r="160" spans="2:2">
      <c r="B160" s="1"/>
    </row>
    <row r="161" spans="2:2">
      <c r="B161" s="1"/>
    </row>
    <row r="169" spans="2:2">
      <c r="B169" s="12"/>
    </row>
    <row r="170" spans="2:2">
      <c r="B170" s="12"/>
    </row>
    <row r="171" spans="2:2">
      <c r="B171" s="82"/>
    </row>
    <row r="172" spans="2:2">
      <c r="B172" s="82"/>
    </row>
    <row r="173" spans="2:2">
      <c r="B173" s="82"/>
    </row>
    <row r="174" spans="2:2">
      <c r="B174" s="8"/>
    </row>
    <row r="177" spans="2:3">
      <c r="B177" s="8"/>
    </row>
    <row r="180" spans="2:3">
      <c r="B180" s="11"/>
    </row>
    <row r="187" spans="2:3">
      <c r="B187" s="11"/>
    </row>
    <row r="189" spans="2:3">
      <c r="C189" s="1"/>
    </row>
    <row r="190" spans="2:3">
      <c r="C190" s="1"/>
    </row>
    <row r="191" spans="2:3">
      <c r="C191" s="1"/>
    </row>
    <row r="192" spans="2:3">
      <c r="C192" s="1"/>
    </row>
    <row r="193" spans="2:6">
      <c r="C193" s="1"/>
    </row>
    <row r="194" spans="2:6">
      <c r="C194" s="1"/>
    </row>
    <row r="195" spans="2:6">
      <c r="C195" s="1"/>
    </row>
    <row r="196" spans="2:6">
      <c r="C196" s="1"/>
    </row>
    <row r="197" spans="2:6">
      <c r="C197" s="1"/>
    </row>
    <row r="198" spans="2:6">
      <c r="C198" s="1"/>
    </row>
    <row r="199" spans="2:6">
      <c r="C199" s="1"/>
    </row>
    <row r="200" spans="2:6">
      <c r="C200" s="1"/>
    </row>
    <row r="201" spans="2:6">
      <c r="C201" s="1"/>
    </row>
    <row r="202" spans="2:6">
      <c r="C202" s="1"/>
    </row>
    <row r="203" spans="2:6">
      <c r="C203" s="1"/>
      <c r="F203" s="1"/>
    </row>
    <row r="204" spans="2:6">
      <c r="C204" s="1"/>
      <c r="F204" s="1"/>
    </row>
    <row r="205" spans="2:6">
      <c r="B205" s="82"/>
      <c r="C205" s="1"/>
      <c r="F205" s="1"/>
    </row>
    <row r="206" spans="2:6">
      <c r="B206" s="1"/>
      <c r="C206" s="1"/>
      <c r="D206" s="1"/>
      <c r="E206" s="1"/>
      <c r="F206" s="1"/>
    </row>
    <row r="207" spans="2:6">
      <c r="B207" s="82"/>
      <c r="C207" s="1"/>
      <c r="D207" s="1"/>
      <c r="E207" s="1"/>
      <c r="F207" s="1"/>
    </row>
    <row r="208" spans="2:6">
      <c r="B208" s="82"/>
      <c r="C208" s="1"/>
      <c r="D208" s="1"/>
      <c r="E208" s="1"/>
      <c r="F208" s="1"/>
    </row>
    <row r="209" spans="2:6">
      <c r="C209" s="1"/>
      <c r="D209" s="1"/>
      <c r="E209" s="1"/>
      <c r="F209" s="1"/>
    </row>
    <row r="210" spans="2:6">
      <c r="C210" s="1"/>
      <c r="D210" s="1"/>
      <c r="E210" s="1"/>
      <c r="F210" s="1"/>
    </row>
    <row r="211" spans="2:6">
      <c r="C211" s="1"/>
      <c r="D211" s="1"/>
      <c r="E211" s="1"/>
      <c r="F211" s="1"/>
    </row>
    <row r="212" spans="2:6">
      <c r="D212" s="1"/>
      <c r="E212" s="1"/>
      <c r="F212" s="1"/>
    </row>
    <row r="213" spans="2:6">
      <c r="B213" s="1"/>
      <c r="C213" s="1"/>
      <c r="D213" s="1"/>
      <c r="E213" s="1"/>
      <c r="F213" s="1"/>
    </row>
    <row r="214" spans="2:6">
      <c r="D214" s="1"/>
      <c r="E214" s="1"/>
      <c r="F214" s="1"/>
    </row>
    <row r="215" spans="2:6">
      <c r="D215" s="1"/>
      <c r="E215" s="1"/>
      <c r="F215" s="1"/>
    </row>
    <row r="216" spans="2:6">
      <c r="D216" s="1"/>
      <c r="E216" s="1"/>
      <c r="F216" s="1"/>
    </row>
    <row r="217" spans="2:6">
      <c r="D217" s="1"/>
      <c r="E217" s="1"/>
      <c r="F217" s="1"/>
    </row>
    <row r="218" spans="2:6">
      <c r="D218" s="1"/>
      <c r="E218" s="1"/>
      <c r="F218" s="1"/>
    </row>
    <row r="219" spans="2:6">
      <c r="D219" s="1"/>
      <c r="E219" s="1"/>
    </row>
  </sheetData>
  <sheetProtection algorithmName="SHA-512" hashValue="2oA5mouhstg5BW3cXNIqya3P+ghaibqefzIK2ZgCw1xjkWqrsjeL8ZYNlhXoMguZZgJBKpr35cdXW0HydeAK+w==" saltValue="bC/yMZCnnklMMNBuaGMnkw==" spinCount="100000" sheet="1" objects="1" scenarios="1"/>
  <phoneticPr fontId="0" type="noConversion"/>
  <dataValidations count="3">
    <dataValidation type="decimal" allowBlank="1" showInputMessage="1" showErrorMessage="1" errorTitle="Fehler Abschreibungen HBW" error="Die Abscheibungen, die der Hausbewirtschaftung zuzurechnen sind, können nicht kleiner 0 und nicht größer als die Abschreibungen sein, die insgesamt in der G/V ausgewiesen werden." sqref="D55" xr:uid="{00000000-0002-0000-0800-000000000000}">
      <formula1>0</formula1>
      <formula2>D49</formula2>
    </dataValidation>
    <dataValidation type="decimal" allowBlank="1" showInputMessage="1" showErrorMessage="1" errorTitle="Fehler Abschreibungen HBW" error="Die Abscheibungen, die der Hausbewirtschaftung zuzurechnen sind, können nicht kleiner 0 und nicht größer als die Abschreibungen sein, die insgesamt in der G/V ausgewiesen werden." sqref="D60:D63 D65:D66 D58" xr:uid="{00000000-0002-0000-0800-000001000000}">
      <formula1>0</formula1>
      <formula2>D56</formula2>
    </dataValidation>
    <dataValidation type="decimal" allowBlank="1" showInputMessage="1" showErrorMessage="1" errorTitle="Fehler Abschreibungen HBW" error="Die Abscheibungen, die der Hausbewirtschaftung zuzurechnen sind, können nicht kleiner 0 und nicht größer als die Abschreibungen sein, die insgesamt in der G/V ausgewiesen werden." sqref="D57" xr:uid="{00000000-0002-0000-0800-000002000000}">
      <formula1>0</formula1>
      <formula2>D48</formula2>
    </dataValidation>
  </dataValidations>
  <pageMargins left="0.78740157499999996" right="0.22" top="0.45" bottom="0.55000000000000004" header="0.33" footer="0.19"/>
  <pageSetup paperSize="9" scale="70" orientation="portrait" horizontalDpi="4294967292" verticalDpi="300" r:id="rId1"/>
  <headerFooter alignWithMargins="0">
    <oddFooter>&amp;C&amp;"Arial,Fett"Teil I - Seite 8</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vdw</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Schnittstellenexport speichern unter...</dc:title>
  <dc:subject/>
  <dc:creator>Administrator</dc:creator>
  <cp:keywords/>
  <dc:description/>
  <cp:lastModifiedBy>Beatrice Meißner</cp:lastModifiedBy>
  <cp:revision/>
  <dcterms:created xsi:type="dcterms:W3CDTF">2000-04-28T08:22:14Z</dcterms:created>
  <dcterms:modified xsi:type="dcterms:W3CDTF">2025-07-29T06:12:22Z</dcterms:modified>
  <cp:category/>
  <cp:contentStatus/>
</cp:coreProperties>
</file>